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cuments\semester 7\skripsi\proposal\skripsi\New folder\"/>
    </mc:Choice>
  </mc:AlternateContent>
  <xr:revisionPtr revIDLastSave="0" documentId="13_ncr:1_{8AF9E852-C352-4F41-8F99-C92A15B93E83}" xr6:coauthVersionLast="47" xr6:coauthVersionMax="47" xr10:uidLastSave="{00000000-0000-0000-0000-000000000000}"/>
  <bookViews>
    <workbookView xWindow="-120" yWindow="-120" windowWidth="20730" windowHeight="11160" activeTab="7" xr2:uid="{821FAA95-1B13-46C2-B5C2-E9739DDC8122}"/>
  </bookViews>
  <sheets>
    <sheet name="Sheet2" sheetId="2" r:id="rId1"/>
    <sheet name="eoq 3 in 1" sheetId="1" r:id="rId2"/>
    <sheet name="eoq fi 1,5 GB" sheetId="3" r:id="rId3"/>
    <sheet name="FI 2,5 GB" sheetId="4" r:id="rId4"/>
    <sheet name="FI 5,5 GB" sheetId="5" r:id="rId5"/>
    <sheet name="FI 3 GB" sheetId="6" r:id="rId6"/>
    <sheet name="FI 9 GB" sheetId="7" r:id="rId7"/>
    <sheet name="Sheet1" sheetId="8" r:id="rId8"/>
  </sheets>
  <externalReferences>
    <externalReference r:id="rId9"/>
    <externalReference r:id="rId10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9" i="8" l="1"/>
  <c r="Y19" i="8"/>
  <c r="Z19" i="8"/>
  <c r="AA19" i="8"/>
  <c r="AB19" i="8"/>
  <c r="W19" i="8"/>
  <c r="O12" i="8" l="1"/>
  <c r="S7" i="8"/>
  <c r="Q8" i="8"/>
  <c r="R7" i="8"/>
  <c r="N12" i="8"/>
  <c r="T12" i="8" s="1"/>
  <c r="T11" i="8"/>
  <c r="T10" i="8"/>
  <c r="T9" i="8"/>
  <c r="M9" i="8"/>
  <c r="P8" i="8"/>
  <c r="O8" i="8"/>
  <c r="N8" i="8"/>
  <c r="T8" i="8" s="1"/>
  <c r="Q7" i="8"/>
  <c r="P7" i="8"/>
  <c r="O7" i="8"/>
  <c r="N7" i="8"/>
  <c r="T7" i="8" s="1"/>
  <c r="M7" i="8"/>
  <c r="H7" i="8" l="1"/>
  <c r="H13" i="1"/>
  <c r="J7" i="8"/>
  <c r="D12" i="8"/>
  <c r="C9" i="8"/>
  <c r="G8" i="8"/>
  <c r="F8" i="8"/>
  <c r="E8" i="8"/>
  <c r="D8" i="8"/>
  <c r="I7" i="8"/>
  <c r="G7" i="8"/>
  <c r="F7" i="8"/>
  <c r="E7" i="8"/>
  <c r="D7" i="8"/>
  <c r="C7" i="8"/>
  <c r="H8" i="7"/>
  <c r="H7" i="7"/>
  <c r="H7" i="6"/>
  <c r="H6" i="6"/>
  <c r="H7" i="5"/>
  <c r="H6" i="5"/>
  <c r="H6" i="4"/>
  <c r="H5" i="4"/>
  <c r="I6" i="3"/>
  <c r="I5" i="3"/>
  <c r="I6" i="1"/>
  <c r="I5" i="1"/>
  <c r="I8" i="8" l="1"/>
  <c r="D6" i="7"/>
  <c r="B19" i="7"/>
  <c r="G14" i="7" s="1"/>
  <c r="H10" i="7"/>
  <c r="G15" i="7" s="1"/>
  <c r="L8" i="7"/>
  <c r="L7" i="7"/>
  <c r="L10" i="7" s="1"/>
  <c r="B18" i="6"/>
  <c r="G13" i="6" s="1"/>
  <c r="D5" i="6"/>
  <c r="H9" i="6"/>
  <c r="G14" i="6" s="1"/>
  <c r="L7" i="6"/>
  <c r="L6" i="6"/>
  <c r="L9" i="6" s="1"/>
  <c r="B18" i="5"/>
  <c r="D5" i="5"/>
  <c r="H9" i="5"/>
  <c r="G14" i="5" s="1"/>
  <c r="L7" i="5"/>
  <c r="L6" i="5"/>
  <c r="L9" i="5" s="1"/>
  <c r="B17" i="4"/>
  <c r="G12" i="4" s="1"/>
  <c r="D4" i="4"/>
  <c r="H8" i="4"/>
  <c r="G13" i="4" s="1"/>
  <c r="L6" i="4"/>
  <c r="L5" i="4"/>
  <c r="L8" i="4" s="1"/>
  <c r="M8" i="3"/>
  <c r="E4" i="3"/>
  <c r="C17" i="3"/>
  <c r="I8" i="3"/>
  <c r="H13" i="3" s="1"/>
  <c r="M6" i="3"/>
  <c r="M5" i="3"/>
  <c r="H12" i="1"/>
  <c r="I8" i="1"/>
  <c r="M8" i="1"/>
  <c r="M6" i="1"/>
  <c r="M5" i="1"/>
  <c r="C9" i="2"/>
  <c r="C8" i="2"/>
  <c r="C7" i="2"/>
  <c r="C6" i="2"/>
  <c r="C5" i="2"/>
  <c r="C4" i="2"/>
  <c r="E6" i="1"/>
  <c r="C17" i="1"/>
  <c r="C10" i="2" l="1"/>
  <c r="H14" i="1" s="1"/>
  <c r="I14" i="7"/>
  <c r="G16" i="7"/>
  <c r="G17" i="7" s="1"/>
  <c r="G15" i="6"/>
  <c r="H15" i="1"/>
  <c r="D8" i="7"/>
  <c r="D7" i="6"/>
  <c r="G16" i="6"/>
  <c r="D7" i="5"/>
  <c r="G13" i="5"/>
  <c r="D6" i="4"/>
  <c r="E6" i="3"/>
  <c r="H12" i="3"/>
  <c r="G15" i="5" l="1"/>
  <c r="G14" i="4"/>
  <c r="G15" i="4" s="1"/>
  <c r="H18" i="4" s="1"/>
  <c r="H19" i="4" s="1"/>
  <c r="H14" i="3"/>
  <c r="H15" i="3" s="1"/>
  <c r="L17" i="3" s="1"/>
  <c r="I18" i="1"/>
  <c r="I17" i="1"/>
  <c r="I18" i="3"/>
  <c r="I19" i="3" s="1"/>
  <c r="H19" i="7"/>
  <c r="H20" i="7"/>
  <c r="H21" i="7" s="1"/>
  <c r="H18" i="6"/>
  <c r="H19" i="6"/>
  <c r="H20" i="6" s="1"/>
  <c r="G16" i="5"/>
  <c r="I17" i="3"/>
  <c r="H17" i="4" l="1"/>
  <c r="H18" i="5"/>
  <c r="H19" i="5"/>
  <c r="H20" i="5" s="1"/>
  <c r="L18" i="3"/>
  <c r="M17" i="3" s="1"/>
  <c r="I19" i="1"/>
  <c r="K19" i="1" s="1"/>
  <c r="L19" i="3" l="1"/>
  <c r="I20" i="1"/>
  <c r="E12" i="8"/>
  <c r="I12" i="8" s="1"/>
  <c r="G11" i="8"/>
  <c r="I11" i="8" s="1"/>
  <c r="G9" i="8"/>
  <c r="I9" i="8" s="1"/>
  <c r="F10" i="8" l="1"/>
  <c r="I10" i="8" s="1"/>
</calcChain>
</file>

<file path=xl/sharedStrings.xml><?xml version="1.0" encoding="utf-8"?>
<sst xmlns="http://schemas.openxmlformats.org/spreadsheetml/2006/main" count="293" uniqueCount="68">
  <si>
    <t xml:space="preserve">Nama Produk </t>
  </si>
  <si>
    <t>Produk 3 in 1</t>
  </si>
  <si>
    <t>Jan</t>
  </si>
  <si>
    <t>Feb</t>
  </si>
  <si>
    <t>Mar</t>
  </si>
  <si>
    <t>Apr</t>
  </si>
  <si>
    <t>Mei</t>
  </si>
  <si>
    <t>Jun</t>
  </si>
  <si>
    <t>Jul</t>
  </si>
  <si>
    <t>Agu</t>
  </si>
  <si>
    <t>Sep</t>
  </si>
  <si>
    <t>Okt</t>
  </si>
  <si>
    <t>Nov</t>
  </si>
  <si>
    <t>Des</t>
  </si>
  <si>
    <t>Kuantitas Peramalan</t>
  </si>
  <si>
    <t>Jumlah</t>
  </si>
  <si>
    <t>Harga Produk</t>
  </si>
  <si>
    <t xml:space="preserve">Total </t>
  </si>
  <si>
    <t>No</t>
  </si>
  <si>
    <t>Jenis Biaya</t>
  </si>
  <si>
    <t>Tahun 2023</t>
  </si>
  <si>
    <t>Biaya Administrasi</t>
  </si>
  <si>
    <t>Biaya Alokasi</t>
  </si>
  <si>
    <t>Biaya Transportasi</t>
  </si>
  <si>
    <t>Total</t>
  </si>
  <si>
    <t>EOQ</t>
  </si>
  <si>
    <t>Nama Produk</t>
  </si>
  <si>
    <t>Total Keseluruhan Peramalan Produk</t>
  </si>
  <si>
    <t>Voucher 3in 1</t>
  </si>
  <si>
    <t>FI 1,5 GB</t>
  </si>
  <si>
    <t>FI 2,5 GB</t>
  </si>
  <si>
    <t>FI 5,5 GB</t>
  </si>
  <si>
    <t>FI 3 GB</t>
  </si>
  <si>
    <t>FI 9 GB</t>
  </si>
  <si>
    <t>DATA UNTUK BIAYA PENYIMPANAN</t>
  </si>
  <si>
    <t>Biaya Admin Gudang</t>
  </si>
  <si>
    <t>Listrik</t>
  </si>
  <si>
    <t>Biaya Penyimpanan/tahun</t>
  </si>
  <si>
    <t>Biaya Assuransi</t>
  </si>
  <si>
    <t>Biaya Per Pemesanan Produk 3 in 1</t>
  </si>
  <si>
    <t>Perumusan</t>
  </si>
  <si>
    <t>D 3 IN 1</t>
  </si>
  <si>
    <t>K</t>
  </si>
  <si>
    <t>H</t>
  </si>
  <si>
    <t>frekuensi pesan</t>
  </si>
  <si>
    <t>Biaya Per Pemesanan Produk FI 1,5 GB</t>
  </si>
  <si>
    <t>Listrik Gudang</t>
  </si>
  <si>
    <t>Frekuensi Pesan</t>
  </si>
  <si>
    <t>Kuantitas Pemesanan Berdasarkan EOQ</t>
  </si>
  <si>
    <t>Voucher 3 in 1</t>
  </si>
  <si>
    <t>FI  5,5 GB</t>
  </si>
  <si>
    <t>97490</t>
  </si>
  <si>
    <t>Periode</t>
  </si>
  <si>
    <t>V 3 in 1</t>
  </si>
  <si>
    <t xml:space="preserve">Januari </t>
  </si>
  <si>
    <t>Februari</t>
  </si>
  <si>
    <t xml:space="preserve">Maret </t>
  </si>
  <si>
    <t>April</t>
  </si>
  <si>
    <t xml:space="preserve">Mei </t>
  </si>
  <si>
    <t>Juni</t>
  </si>
  <si>
    <t>Juli</t>
  </si>
  <si>
    <t xml:space="preserve">Agustus </t>
  </si>
  <si>
    <t>Srptember</t>
  </si>
  <si>
    <t xml:space="preserve">Oktober </t>
  </si>
  <si>
    <t>November</t>
  </si>
  <si>
    <t>Desember</t>
  </si>
  <si>
    <t>Total Pemesanan</t>
  </si>
  <si>
    <t>Sisa Produk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</si>
</sst>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[$Rp-3809]* #,##0_-;\-[$Rp-3809]* #,##0_-;_-[$Rp-3809]* &quot;-&quot;??_-;_-@_-"/>
    <numFmt numFmtId="165" formatCode="_-[$Rp-421]* #,##0_-;\-[$Rp-421]* #,##0_-;_-[$Rp-421]* &quot;-&quot;??_-;_-@_-"/>
  </numFmts>
  <fonts count="7" x14ac:knownFonts="1">
    <font>
      <sz val="11"/>
      <color theme="1"/>
      <name val="Calibri"/>
      <family val="2"/>
      <charset val="1"/>
      <scheme val="minor"/>
    </font>
    <font>
      <sz val="8"/>
      <name val="Calibri"/>
      <family val="2"/>
      <charset val="1"/>
      <scheme val="minor"/>
    </font>
    <font>
      <sz val="11"/>
      <color theme="1"/>
      <name val="Times New Roman"/>
      <family val="1"/>
    </font>
    <font>
      <b/>
      <sz val="12"/>
      <color rgb="FF000000"/>
      <name val="Times New Roman"/>
      <family val="1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/>
    <xf numFmtId="0" fontId="2" fillId="2" borderId="1" xfId="0" applyFont="1" applyFill="1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/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65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/>
    <xf numFmtId="1" fontId="2" fillId="0" borderId="1" xfId="0" applyNumberFormat="1" applyFont="1" applyBorder="1"/>
    <xf numFmtId="2" fontId="2" fillId="0" borderId="1" xfId="0" applyNumberFormat="1" applyFont="1" applyBorder="1"/>
    <xf numFmtId="165" fontId="2" fillId="0" borderId="0" xfId="0" applyNumberFormat="1" applyFont="1"/>
    <xf numFmtId="1" fontId="0" fillId="0" borderId="0" xfId="0" applyNumberFormat="1"/>
    <xf numFmtId="1" fontId="2" fillId="0" borderId="0" xfId="0" applyNumberFormat="1" applyFont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2" fontId="2" fillId="0" borderId="0" xfId="0" applyNumberFormat="1" applyFont="1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3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SUS\Documents\semester%207\skripsi\proposal\bab%204%20part%201.xlsx" TargetMode="External"/><Relationship Id="rId1" Type="http://schemas.openxmlformats.org/officeDocument/2006/relationships/externalLinkPath" Target="/Users/ASUS/Documents/semester%207/skripsi/proposal/bab%204%20part%201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SUS\Documents\semester%207\skripsi\proposal\skripsi\skripsi%20drp%20excel%20BACKUP.xlsx" TargetMode="External"/><Relationship Id="rId1" Type="http://schemas.openxmlformats.org/officeDocument/2006/relationships/externalLinkPath" Target="/Users/ASUS/Documents/semester%207/skripsi/proposal/skripsi/skripsi%20drp%20excel%20BACKU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ermintaan Produk (2)"/>
      <sheetName val="Nama Produk"/>
      <sheetName val="BROWN (1)"/>
      <sheetName val="BROWN (2)"/>
      <sheetName val="BROWN (3)"/>
      <sheetName val="BROWN (4)"/>
      <sheetName val="BROWN (5)"/>
      <sheetName val="BROWN (6)"/>
    </sheetNames>
    <sheetDataSet>
      <sheetData sheetId="0"/>
      <sheetData sheetId="1">
        <row r="9">
          <cell r="D9">
            <v>11000</v>
          </cell>
        </row>
        <row r="10">
          <cell r="D10">
            <v>12000</v>
          </cell>
        </row>
        <row r="11">
          <cell r="D11">
            <v>25000</v>
          </cell>
        </row>
        <row r="12">
          <cell r="D12">
            <v>15000</v>
          </cell>
        </row>
        <row r="13">
          <cell r="D13">
            <v>35000</v>
          </cell>
        </row>
      </sheetData>
      <sheetData sheetId="2">
        <row r="47">
          <cell r="I47">
            <v>97489.798128659691</v>
          </cell>
        </row>
      </sheetData>
      <sheetData sheetId="3">
        <row r="47">
          <cell r="I47">
            <v>39753.238146808413</v>
          </cell>
        </row>
      </sheetData>
      <sheetData sheetId="4">
        <row r="47">
          <cell r="I47">
            <v>43367.682432911635</v>
          </cell>
        </row>
      </sheetData>
      <sheetData sheetId="5">
        <row r="47">
          <cell r="I47">
            <v>29402.540615136397</v>
          </cell>
        </row>
      </sheetData>
      <sheetData sheetId="6">
        <row r="47">
          <cell r="I47">
            <v>40841.554464582216</v>
          </cell>
        </row>
      </sheetData>
      <sheetData sheetId="7">
        <row r="47">
          <cell r="I47">
            <v>12489.29478264763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DRP 3 IN 1"/>
      <sheetName val="FI 1,5"/>
      <sheetName val="FI 2,5"/>
      <sheetName val="FI 5,5"/>
      <sheetName val="FI 3"/>
      <sheetName val="FI 9"/>
      <sheetName val="Permintaan Produk (2)"/>
    </sheetNames>
    <sheetDataSet>
      <sheetData sheetId="0"/>
      <sheetData sheetId="1">
        <row r="20">
          <cell r="O20">
            <v>24109.087203264738</v>
          </cell>
        </row>
      </sheetData>
      <sheetData sheetId="2">
        <row r="12">
          <cell r="G12">
            <v>11714.572652500683</v>
          </cell>
          <cell r="Q12">
            <v>4610</v>
          </cell>
        </row>
      </sheetData>
      <sheetData sheetId="3">
        <row r="12">
          <cell r="Q12">
            <v>6661.048836813432</v>
          </cell>
        </row>
      </sheetData>
      <sheetData sheetId="4">
        <row r="12">
          <cell r="O12">
            <v>9253.1173492461821</v>
          </cell>
        </row>
      </sheetData>
      <sheetData sheetId="5">
        <row r="12">
          <cell r="Q12">
            <v>5220.0234633241926</v>
          </cell>
        </row>
      </sheetData>
      <sheetData sheetId="6">
        <row r="12">
          <cell r="G12">
            <v>6566</v>
          </cell>
          <cell r="N12">
            <v>5923.1696778150072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F64A95-B8AA-43DB-B3AF-8033E81EDB6C}">
  <dimension ref="B2:C10"/>
  <sheetViews>
    <sheetView workbookViewId="0">
      <selection activeCell="C11" sqref="C11"/>
    </sheetView>
  </sheetViews>
  <sheetFormatPr defaultRowHeight="15" x14ac:dyDescent="0.25"/>
  <cols>
    <col min="2" max="2" width="12.85546875" bestFit="1" customWidth="1"/>
    <col min="3" max="3" width="34.42578125" bestFit="1" customWidth="1"/>
  </cols>
  <sheetData>
    <row r="2" spans="2:3" x14ac:dyDescent="0.25">
      <c r="B2" s="27" t="s">
        <v>34</v>
      </c>
      <c r="C2" s="27"/>
    </row>
    <row r="3" spans="2:3" ht="21" customHeight="1" x14ac:dyDescent="0.25">
      <c r="B3" s="2" t="s">
        <v>26</v>
      </c>
      <c r="C3" s="3" t="s">
        <v>27</v>
      </c>
    </row>
    <row r="4" spans="2:3" x14ac:dyDescent="0.25">
      <c r="B4" s="1" t="s">
        <v>28</v>
      </c>
      <c r="C4" s="4">
        <f>'[1]BROWN (1)'!$I$47</f>
        <v>97489.798128659691</v>
      </c>
    </row>
    <row r="5" spans="2:3" x14ac:dyDescent="0.25">
      <c r="B5" s="1" t="s">
        <v>29</v>
      </c>
      <c r="C5" s="4">
        <f>'[1]BROWN (2)'!$I$47</f>
        <v>39753.238146808413</v>
      </c>
    </row>
    <row r="6" spans="2:3" x14ac:dyDescent="0.25">
      <c r="B6" s="1" t="s">
        <v>30</v>
      </c>
      <c r="C6" s="4">
        <f>'[1]BROWN (3)'!$I$47</f>
        <v>43367.682432911635</v>
      </c>
    </row>
    <row r="7" spans="2:3" x14ac:dyDescent="0.25">
      <c r="B7" s="1" t="s">
        <v>31</v>
      </c>
      <c r="C7" s="4">
        <f>'[1]BROWN (4)'!$I$47</f>
        <v>29402.540615136397</v>
      </c>
    </row>
    <row r="8" spans="2:3" x14ac:dyDescent="0.25">
      <c r="B8" s="1" t="s">
        <v>32</v>
      </c>
      <c r="C8" s="4">
        <f>'[1]BROWN (5)'!$I$47</f>
        <v>40841.554464582216</v>
      </c>
    </row>
    <row r="9" spans="2:3" x14ac:dyDescent="0.25">
      <c r="B9" s="1" t="s">
        <v>33</v>
      </c>
      <c r="C9" s="4">
        <f>'[1]BROWN (6)'!$I$47</f>
        <v>12489.29478264763</v>
      </c>
    </row>
    <row r="10" spans="2:3" x14ac:dyDescent="0.25">
      <c r="B10" s="1" t="s">
        <v>17</v>
      </c>
      <c r="C10" s="4">
        <f>SUM(C4:C9)</f>
        <v>263344.10857074591</v>
      </c>
    </row>
  </sheetData>
  <mergeCells count="1">
    <mergeCell ref="B2:C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8A707D-4900-4321-AA3D-E896C4110C5A}">
  <dimension ref="B3:M20"/>
  <sheetViews>
    <sheetView topLeftCell="E1" workbookViewId="0">
      <selection activeCell="I13" sqref="I13"/>
    </sheetView>
  </sheetViews>
  <sheetFormatPr defaultRowHeight="15" x14ac:dyDescent="0.25"/>
  <cols>
    <col min="1" max="1" width="9.140625" style="6"/>
    <col min="2" max="2" width="13.42578125" style="6" bestFit="1" customWidth="1"/>
    <col min="3" max="3" width="19.28515625" style="6" customWidth="1"/>
    <col min="4" max="4" width="9.140625" style="6"/>
    <col min="5" max="5" width="15" style="6" bestFit="1" customWidth="1"/>
    <col min="6" max="7" width="9.140625" style="6"/>
    <col min="8" max="8" width="18.28515625" style="6" customWidth="1"/>
    <col min="9" max="9" width="15.5703125" style="6" bestFit="1" customWidth="1"/>
    <col min="10" max="11" width="9.140625" style="6"/>
    <col min="12" max="12" width="19.42578125" style="6" bestFit="1" customWidth="1"/>
    <col min="13" max="13" width="16.5703125" style="6" bestFit="1" customWidth="1"/>
    <col min="14" max="16384" width="9.140625" style="6"/>
  </cols>
  <sheetData>
    <row r="3" spans="2:13" ht="15" customHeight="1" x14ac:dyDescent="0.25">
      <c r="B3" s="5" t="s">
        <v>0</v>
      </c>
      <c r="C3" s="30" t="s">
        <v>14</v>
      </c>
      <c r="E3" s="7" t="s">
        <v>16</v>
      </c>
      <c r="G3" s="31" t="s">
        <v>39</v>
      </c>
      <c r="H3" s="31"/>
      <c r="I3" s="31"/>
      <c r="K3" s="28" t="s">
        <v>37</v>
      </c>
      <c r="L3" s="28"/>
      <c r="M3" s="28"/>
    </row>
    <row r="4" spans="2:13" x14ac:dyDescent="0.25">
      <c r="B4" s="5" t="s">
        <v>1</v>
      </c>
      <c r="C4" s="30"/>
      <c r="E4" s="10">
        <v>2000</v>
      </c>
      <c r="G4" s="8" t="s">
        <v>18</v>
      </c>
      <c r="H4" s="8" t="s">
        <v>19</v>
      </c>
      <c r="I4" s="8" t="s">
        <v>20</v>
      </c>
      <c r="K4" s="8" t="s">
        <v>18</v>
      </c>
      <c r="L4" s="8" t="s">
        <v>19</v>
      </c>
      <c r="M4" s="8" t="s">
        <v>20</v>
      </c>
    </row>
    <row r="5" spans="2:13" x14ac:dyDescent="0.25">
      <c r="B5" s="8" t="s">
        <v>2</v>
      </c>
      <c r="C5" s="11">
        <v>8149.9118911778423</v>
      </c>
      <c r="E5" s="7" t="s">
        <v>17</v>
      </c>
      <c r="G5" s="8">
        <v>1</v>
      </c>
      <c r="H5" s="12" t="s">
        <v>21</v>
      </c>
      <c r="I5" s="13">
        <f>50000*6</f>
        <v>300000</v>
      </c>
      <c r="K5" s="8">
        <v>1</v>
      </c>
      <c r="L5" s="7" t="s">
        <v>35</v>
      </c>
      <c r="M5" s="14">
        <f>3150000*12</f>
        <v>37800000</v>
      </c>
    </row>
    <row r="6" spans="2:13" x14ac:dyDescent="0.25">
      <c r="B6" s="8" t="s">
        <v>3</v>
      </c>
      <c r="C6" s="11">
        <v>8145.2278826100473</v>
      </c>
      <c r="E6" s="10">
        <f>C17*E4</f>
        <v>194979596.25731939</v>
      </c>
      <c r="G6" s="8">
        <v>2</v>
      </c>
      <c r="H6" s="12" t="s">
        <v>22</v>
      </c>
      <c r="I6" s="13">
        <f>50000*6</f>
        <v>300000</v>
      </c>
      <c r="K6" s="8">
        <v>2</v>
      </c>
      <c r="L6" s="7" t="s">
        <v>36</v>
      </c>
      <c r="M6" s="14">
        <f>300000*12</f>
        <v>3600000</v>
      </c>
    </row>
    <row r="7" spans="2:13" x14ac:dyDescent="0.25">
      <c r="B7" s="8" t="s">
        <v>4</v>
      </c>
      <c r="C7" s="11">
        <v>8140.5438740422533</v>
      </c>
      <c r="G7" s="8">
        <v>3</v>
      </c>
      <c r="H7" s="12" t="s">
        <v>23</v>
      </c>
      <c r="I7" s="13">
        <v>1500000</v>
      </c>
      <c r="K7" s="8">
        <v>3</v>
      </c>
      <c r="L7" s="7" t="s">
        <v>38</v>
      </c>
      <c r="M7" s="14">
        <v>12000000</v>
      </c>
    </row>
    <row r="8" spans="2:13" x14ac:dyDescent="0.25">
      <c r="B8" s="8" t="s">
        <v>5</v>
      </c>
      <c r="C8" s="11">
        <v>8135.8598654744592</v>
      </c>
      <c r="G8" s="8" t="s">
        <v>24</v>
      </c>
      <c r="H8" s="8"/>
      <c r="I8" s="13">
        <f>SUM(I5:I7)</f>
        <v>2100000</v>
      </c>
      <c r="K8" s="9" t="s">
        <v>24</v>
      </c>
      <c r="L8" s="9"/>
      <c r="M8" s="14">
        <f>SUM(M5:M7)</f>
        <v>53400000</v>
      </c>
    </row>
    <row r="9" spans="2:13" x14ac:dyDescent="0.25">
      <c r="B9" s="8" t="s">
        <v>6</v>
      </c>
      <c r="C9" s="11">
        <v>8131.1758569066642</v>
      </c>
    </row>
    <row r="10" spans="2:13" x14ac:dyDescent="0.25">
      <c r="B10" s="8" t="s">
        <v>7</v>
      </c>
      <c r="C10" s="11">
        <v>8126.4918483388701</v>
      </c>
    </row>
    <row r="11" spans="2:13" x14ac:dyDescent="0.25">
      <c r="B11" s="8" t="s">
        <v>8</v>
      </c>
      <c r="C11" s="11">
        <v>8121.807839771076</v>
      </c>
      <c r="G11" s="28" t="s">
        <v>40</v>
      </c>
      <c r="H11" s="28"/>
    </row>
    <row r="12" spans="2:13" x14ac:dyDescent="0.25">
      <c r="B12" s="8" t="s">
        <v>9</v>
      </c>
      <c r="C12" s="11">
        <v>8117.123831203281</v>
      </c>
      <c r="G12" s="7" t="s">
        <v>41</v>
      </c>
      <c r="H12" s="15">
        <f>C17</f>
        <v>97489.798128659691</v>
      </c>
    </row>
    <row r="13" spans="2:13" x14ac:dyDescent="0.25">
      <c r="B13" s="8" t="s">
        <v>10</v>
      </c>
      <c r="C13" s="11">
        <v>8112.439822635487</v>
      </c>
      <c r="G13" s="7" t="s">
        <v>42</v>
      </c>
      <c r="H13" s="14">
        <f>I8/6</f>
        <v>350000</v>
      </c>
    </row>
    <row r="14" spans="2:13" x14ac:dyDescent="0.25">
      <c r="B14" s="8" t="s">
        <v>11</v>
      </c>
      <c r="C14" s="11">
        <v>8107.7558140676929</v>
      </c>
      <c r="G14" s="7" t="s">
        <v>43</v>
      </c>
      <c r="H14" s="14">
        <f>M8/Sheet2!C10</f>
        <v>202.77651279088474</v>
      </c>
    </row>
    <row r="15" spans="2:13" x14ac:dyDescent="0.25">
      <c r="B15" s="8" t="s">
        <v>12</v>
      </c>
      <c r="C15" s="11">
        <v>8103.0718054998988</v>
      </c>
      <c r="G15" s="7" t="s">
        <v>25</v>
      </c>
      <c r="H15" s="16">
        <f>SQRT(2*H12*H13/H14)</f>
        <v>18345.087203264738</v>
      </c>
    </row>
    <row r="16" spans="2:13" x14ac:dyDescent="0.25">
      <c r="B16" s="8" t="s">
        <v>13</v>
      </c>
      <c r="C16" s="11">
        <v>8098.3877969321038</v>
      </c>
    </row>
    <row r="17" spans="2:11" x14ac:dyDescent="0.25">
      <c r="B17" s="8" t="s">
        <v>15</v>
      </c>
      <c r="C17" s="11">
        <f>SUM(C5:C16)</f>
        <v>97489.798128659691</v>
      </c>
      <c r="G17" s="28" t="s">
        <v>44</v>
      </c>
      <c r="H17" s="29"/>
      <c r="I17" s="16">
        <f>C17/H15</f>
        <v>5.3142182998895837</v>
      </c>
    </row>
    <row r="18" spans="2:11" x14ac:dyDescent="0.25">
      <c r="I18" s="7">
        <f>H15*5</f>
        <v>91725.436016323685</v>
      </c>
    </row>
    <row r="19" spans="2:11" x14ac:dyDescent="0.25">
      <c r="I19" s="15">
        <f>C17-I18</f>
        <v>5764.3621123360062</v>
      </c>
      <c r="K19" s="26">
        <f>I19+H15</f>
        <v>24109.449315600745</v>
      </c>
    </row>
    <row r="20" spans="2:11" x14ac:dyDescent="0.25">
      <c r="I20" s="19">
        <f>I18+I19</f>
        <v>97489.798128659691</v>
      </c>
    </row>
  </sheetData>
  <mergeCells count="5">
    <mergeCell ref="G11:H11"/>
    <mergeCell ref="G17:H17"/>
    <mergeCell ref="C3:C4"/>
    <mergeCell ref="G3:I3"/>
    <mergeCell ref="K3:M3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FA7059-1C1F-4D03-B005-66AC23DFA05C}">
  <dimension ref="B3:M19"/>
  <sheetViews>
    <sheetView topLeftCell="H1" workbookViewId="0">
      <selection activeCell="L20" sqref="L20"/>
    </sheetView>
  </sheetViews>
  <sheetFormatPr defaultRowHeight="15" x14ac:dyDescent="0.25"/>
  <cols>
    <col min="2" max="2" width="13.42578125" bestFit="1" customWidth="1"/>
    <col min="3" max="3" width="18.85546875" bestFit="1" customWidth="1"/>
    <col min="5" max="5" width="15.140625" bestFit="1" customWidth="1"/>
    <col min="8" max="8" width="17" bestFit="1" customWidth="1"/>
    <col min="9" max="9" width="13.140625" bestFit="1" customWidth="1"/>
    <col min="12" max="12" width="19.28515625" bestFit="1" customWidth="1"/>
    <col min="13" max="13" width="14.140625" bestFit="1" customWidth="1"/>
  </cols>
  <sheetData>
    <row r="3" spans="2:13" x14ac:dyDescent="0.25">
      <c r="B3" s="5" t="s">
        <v>0</v>
      </c>
      <c r="C3" s="30" t="s">
        <v>14</v>
      </c>
      <c r="D3" s="6"/>
      <c r="E3" s="7" t="s">
        <v>16</v>
      </c>
      <c r="F3" s="6"/>
      <c r="G3" s="31" t="s">
        <v>45</v>
      </c>
      <c r="H3" s="31"/>
      <c r="I3" s="31"/>
      <c r="J3" s="6"/>
      <c r="K3" s="28" t="s">
        <v>37</v>
      </c>
      <c r="L3" s="28"/>
      <c r="M3" s="28"/>
    </row>
    <row r="4" spans="2:13" x14ac:dyDescent="0.25">
      <c r="B4" s="5" t="s">
        <v>1</v>
      </c>
      <c r="C4" s="30"/>
      <c r="D4" s="6"/>
      <c r="E4" s="10">
        <f>'[1]Nama Produk'!$D$9</f>
        <v>11000</v>
      </c>
      <c r="F4" s="6"/>
      <c r="G4" s="8" t="s">
        <v>18</v>
      </c>
      <c r="H4" s="8" t="s">
        <v>19</v>
      </c>
      <c r="I4" s="8" t="s">
        <v>20</v>
      </c>
      <c r="J4" s="6"/>
      <c r="K4" s="8" t="s">
        <v>18</v>
      </c>
      <c r="L4" s="8" t="s">
        <v>19</v>
      </c>
      <c r="M4" s="8" t="s">
        <v>20</v>
      </c>
    </row>
    <row r="5" spans="2:13" x14ac:dyDescent="0.25">
      <c r="B5" s="8" t="s">
        <v>2</v>
      </c>
      <c r="C5" s="11">
        <v>3507.7668090680509</v>
      </c>
      <c r="D5" s="6"/>
      <c r="E5" s="7" t="s">
        <v>17</v>
      </c>
      <c r="F5" s="6"/>
      <c r="G5" s="8">
        <v>1</v>
      </c>
      <c r="H5" s="12" t="s">
        <v>21</v>
      </c>
      <c r="I5" s="13">
        <f>50000*6</f>
        <v>300000</v>
      </c>
      <c r="J5" s="6"/>
      <c r="K5" s="8">
        <v>1</v>
      </c>
      <c r="L5" s="7" t="s">
        <v>35</v>
      </c>
      <c r="M5" s="14">
        <f>3150000*12</f>
        <v>37800000</v>
      </c>
    </row>
    <row r="6" spans="2:13" x14ac:dyDescent="0.25">
      <c r="B6" s="8" t="s">
        <v>3</v>
      </c>
      <c r="C6" s="11">
        <v>3472.3128157042902</v>
      </c>
      <c r="D6" s="6"/>
      <c r="E6" s="10">
        <f>C17*E4</f>
        <v>437285619.61489254</v>
      </c>
      <c r="F6" s="6"/>
      <c r="G6" s="8">
        <v>2</v>
      </c>
      <c r="H6" s="12" t="s">
        <v>22</v>
      </c>
      <c r="I6" s="13">
        <f>50000*6</f>
        <v>300000</v>
      </c>
      <c r="J6" s="6"/>
      <c r="K6" s="8">
        <v>2</v>
      </c>
      <c r="L6" s="7" t="s">
        <v>36</v>
      </c>
      <c r="M6" s="14">
        <f>300000*12</f>
        <v>3600000</v>
      </c>
    </row>
    <row r="7" spans="2:13" x14ac:dyDescent="0.25">
      <c r="B7" s="8" t="s">
        <v>4</v>
      </c>
      <c r="C7" s="11">
        <v>3436.8588223405295</v>
      </c>
      <c r="D7" s="6"/>
      <c r="E7" s="6"/>
      <c r="F7" s="6"/>
      <c r="G7" s="8">
        <v>3</v>
      </c>
      <c r="H7" s="12" t="s">
        <v>23</v>
      </c>
      <c r="I7" s="13">
        <v>1500000</v>
      </c>
      <c r="J7" s="6"/>
      <c r="K7" s="8">
        <v>3</v>
      </c>
      <c r="L7" s="7" t="s">
        <v>38</v>
      </c>
      <c r="M7" s="14">
        <v>12000000</v>
      </c>
    </row>
    <row r="8" spans="2:13" x14ac:dyDescent="0.25">
      <c r="B8" s="8" t="s">
        <v>5</v>
      </c>
      <c r="C8" s="11">
        <v>3401.4048289767688</v>
      </c>
      <c r="D8" s="6"/>
      <c r="E8" s="6"/>
      <c r="F8" s="6"/>
      <c r="G8" s="8" t="s">
        <v>24</v>
      </c>
      <c r="H8" s="8"/>
      <c r="I8" s="13">
        <f>SUM(I5:I7)</f>
        <v>2100000</v>
      </c>
      <c r="J8" s="6"/>
      <c r="K8" s="9" t="s">
        <v>24</v>
      </c>
      <c r="L8" s="9"/>
      <c r="M8" s="14">
        <f>SUM(M5:M7)</f>
        <v>53400000</v>
      </c>
    </row>
    <row r="9" spans="2:13" x14ac:dyDescent="0.25">
      <c r="B9" s="8" t="s">
        <v>6</v>
      </c>
      <c r="C9" s="11">
        <v>3365.9508356130082</v>
      </c>
      <c r="D9" s="6"/>
      <c r="E9" s="6"/>
      <c r="F9" s="6"/>
      <c r="G9" s="6"/>
      <c r="H9" s="6"/>
      <c r="I9" s="6"/>
      <c r="J9" s="6"/>
      <c r="K9" s="6"/>
      <c r="L9" s="6"/>
      <c r="M9" s="6"/>
    </row>
    <row r="10" spans="2:13" x14ac:dyDescent="0.25">
      <c r="B10" s="8" t="s">
        <v>7</v>
      </c>
      <c r="C10" s="11">
        <v>3330.4968422492479</v>
      </c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pans="2:13" x14ac:dyDescent="0.25">
      <c r="B11" s="8" t="s">
        <v>8</v>
      </c>
      <c r="C11" s="11">
        <v>3295.0428488854873</v>
      </c>
      <c r="D11" s="6"/>
      <c r="E11" s="6"/>
      <c r="F11" s="6"/>
      <c r="G11" s="28" t="s">
        <v>40</v>
      </c>
      <c r="H11" s="28"/>
      <c r="I11" s="6"/>
      <c r="J11" s="6"/>
      <c r="K11" s="6"/>
      <c r="L11" s="6"/>
      <c r="M11" s="6"/>
    </row>
    <row r="12" spans="2:13" x14ac:dyDescent="0.25">
      <c r="B12" s="8" t="s">
        <v>9</v>
      </c>
      <c r="C12" s="11">
        <v>3259.5888555217266</v>
      </c>
      <c r="D12" s="6"/>
      <c r="E12" s="6"/>
      <c r="F12" s="6"/>
      <c r="G12" s="7" t="s">
        <v>41</v>
      </c>
      <c r="H12" s="15">
        <f>C17</f>
        <v>39753.238146808413</v>
      </c>
      <c r="I12" s="6"/>
      <c r="J12" s="6"/>
      <c r="K12" s="6"/>
      <c r="L12" s="6"/>
      <c r="M12" s="6"/>
    </row>
    <row r="13" spans="2:13" x14ac:dyDescent="0.25">
      <c r="B13" s="8" t="s">
        <v>10</v>
      </c>
      <c r="C13" s="11">
        <v>3224.1348621579659</v>
      </c>
      <c r="D13" s="6"/>
      <c r="E13" s="6"/>
      <c r="F13" s="6"/>
      <c r="G13" s="7" t="s">
        <v>42</v>
      </c>
      <c r="H13" s="14">
        <f>I8/6</f>
        <v>350000</v>
      </c>
      <c r="I13" s="6"/>
      <c r="J13" s="6"/>
      <c r="K13" s="6"/>
      <c r="L13" s="6"/>
      <c r="M13" s="6"/>
    </row>
    <row r="14" spans="2:13" x14ac:dyDescent="0.25">
      <c r="B14" s="8" t="s">
        <v>11</v>
      </c>
      <c r="C14" s="11">
        <v>3188.6808687942053</v>
      </c>
      <c r="D14" s="6"/>
      <c r="E14" s="6"/>
      <c r="F14" s="6"/>
      <c r="G14" s="7" t="s">
        <v>43</v>
      </c>
      <c r="H14" s="14">
        <f>M8/Sheet2!C10</f>
        <v>202.77651279088474</v>
      </c>
      <c r="I14" s="6"/>
      <c r="J14" s="6"/>
      <c r="K14" s="6"/>
      <c r="L14" s="6"/>
      <c r="M14" s="6"/>
    </row>
    <row r="15" spans="2:13" x14ac:dyDescent="0.25">
      <c r="B15" s="8" t="s">
        <v>12</v>
      </c>
      <c r="C15" s="11">
        <v>3153.2268754304446</v>
      </c>
      <c r="D15" s="6"/>
      <c r="E15" s="6"/>
      <c r="F15" s="6"/>
      <c r="G15" s="7" t="s">
        <v>25</v>
      </c>
      <c r="H15" s="16">
        <f>SQRT(2*H12*H13/H14)</f>
        <v>11714.572652500683</v>
      </c>
      <c r="I15" s="6"/>
      <c r="J15" s="6"/>
      <c r="K15" s="6"/>
      <c r="L15" s="6"/>
      <c r="M15" s="6"/>
    </row>
    <row r="16" spans="2:13" x14ac:dyDescent="0.25">
      <c r="B16" s="8" t="s">
        <v>13</v>
      </c>
      <c r="C16" s="11">
        <v>3117.7728820666839</v>
      </c>
      <c r="D16" s="6"/>
      <c r="E16" s="6"/>
      <c r="F16" s="6"/>
      <c r="G16" s="6"/>
      <c r="H16" s="6"/>
      <c r="I16" s="6"/>
      <c r="J16" s="6"/>
      <c r="K16" s="6"/>
      <c r="L16" s="6"/>
      <c r="M16" s="6"/>
    </row>
    <row r="17" spans="2:13" x14ac:dyDescent="0.25">
      <c r="B17" s="8" t="s">
        <v>15</v>
      </c>
      <c r="C17" s="11">
        <f>SUM(C5:C16)</f>
        <v>39753.238146808413</v>
      </c>
      <c r="D17" s="6"/>
      <c r="E17" s="6"/>
      <c r="F17" s="6"/>
      <c r="G17" s="28" t="s">
        <v>44</v>
      </c>
      <c r="H17" s="29"/>
      <c r="I17" s="16">
        <f>C17/H15</f>
        <v>3.3934859875850769</v>
      </c>
      <c r="J17" s="6"/>
      <c r="K17" s="6"/>
      <c r="L17" s="6">
        <f>H15*3</f>
        <v>35143.717957502049</v>
      </c>
      <c r="M17" s="19">
        <f>L18+L17</f>
        <v>39753.238146808413</v>
      </c>
    </row>
    <row r="18" spans="2:13" x14ac:dyDescent="0.25">
      <c r="I18" s="1">
        <f>H15*3</f>
        <v>35143.717957502049</v>
      </c>
      <c r="L18" s="18">
        <f>C17-L17</f>
        <v>4609.520189306364</v>
      </c>
    </row>
    <row r="19" spans="2:13" x14ac:dyDescent="0.25">
      <c r="I19" s="4">
        <f>C17-I18</f>
        <v>4609.520189306364</v>
      </c>
      <c r="L19" s="18">
        <f>L17+L18</f>
        <v>39753.238146808413</v>
      </c>
    </row>
  </sheetData>
  <mergeCells count="5">
    <mergeCell ref="C3:C4"/>
    <mergeCell ref="G3:I3"/>
    <mergeCell ref="K3:M3"/>
    <mergeCell ref="G11:H11"/>
    <mergeCell ref="G17:H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4CBF3-0BB1-43AB-ABA1-9CC404EBB4B4}">
  <dimension ref="A3:L19"/>
  <sheetViews>
    <sheetView topLeftCell="D1" workbookViewId="0">
      <selection activeCell="H17" sqref="H17:H19"/>
    </sheetView>
  </sheetViews>
  <sheetFormatPr defaultRowHeight="15" x14ac:dyDescent="0.25"/>
  <cols>
    <col min="1" max="1" width="13.42578125" bestFit="1" customWidth="1"/>
    <col min="2" max="2" width="18.85546875" bestFit="1" customWidth="1"/>
    <col min="4" max="4" width="15.140625" bestFit="1" customWidth="1"/>
    <col min="7" max="7" width="17" bestFit="1" customWidth="1"/>
    <col min="8" max="8" width="13.140625" bestFit="1" customWidth="1"/>
    <col min="11" max="11" width="19.28515625" bestFit="1" customWidth="1"/>
    <col min="12" max="12" width="14.140625" bestFit="1" customWidth="1"/>
  </cols>
  <sheetData>
    <row r="3" spans="1:12" x14ac:dyDescent="0.25">
      <c r="A3" s="5" t="s">
        <v>0</v>
      </c>
      <c r="B3" s="30" t="s">
        <v>14</v>
      </c>
      <c r="C3" s="6"/>
      <c r="D3" s="7" t="s">
        <v>16</v>
      </c>
      <c r="E3" s="6"/>
      <c r="F3" s="31" t="s">
        <v>45</v>
      </c>
      <c r="G3" s="31"/>
      <c r="H3" s="31"/>
      <c r="I3" s="6"/>
      <c r="J3" s="28" t="s">
        <v>37</v>
      </c>
      <c r="K3" s="28"/>
      <c r="L3" s="28"/>
    </row>
    <row r="4" spans="1:12" x14ac:dyDescent="0.25">
      <c r="A4" s="5" t="s">
        <v>1</v>
      </c>
      <c r="B4" s="30"/>
      <c r="C4" s="6"/>
      <c r="D4" s="10">
        <f>'[1]Nama Produk'!$D$10</f>
        <v>12000</v>
      </c>
      <c r="E4" s="6"/>
      <c r="F4" s="8" t="s">
        <v>18</v>
      </c>
      <c r="G4" s="8" t="s">
        <v>19</v>
      </c>
      <c r="H4" s="8" t="s">
        <v>20</v>
      </c>
      <c r="I4" s="6"/>
      <c r="J4" s="8" t="s">
        <v>18</v>
      </c>
      <c r="K4" s="8" t="s">
        <v>19</v>
      </c>
      <c r="L4" s="8" t="s">
        <v>20</v>
      </c>
    </row>
    <row r="5" spans="1:12" x14ac:dyDescent="0.25">
      <c r="A5" s="8" t="s">
        <v>2</v>
      </c>
      <c r="B5" s="11">
        <v>3615.861234616204</v>
      </c>
      <c r="C5" s="6"/>
      <c r="D5" s="7" t="s">
        <v>17</v>
      </c>
      <c r="E5" s="6"/>
      <c r="F5" s="8">
        <v>1</v>
      </c>
      <c r="G5" s="12" t="s">
        <v>21</v>
      </c>
      <c r="H5" s="13">
        <f>50000*6</f>
        <v>300000</v>
      </c>
      <c r="I5" s="6"/>
      <c r="J5" s="8">
        <v>1</v>
      </c>
      <c r="K5" s="7" t="s">
        <v>35</v>
      </c>
      <c r="L5" s="14">
        <f>3150000*12</f>
        <v>37800000</v>
      </c>
    </row>
    <row r="6" spans="1:12" x14ac:dyDescent="0.25">
      <c r="A6" s="8" t="s">
        <v>3</v>
      </c>
      <c r="B6" s="11">
        <v>3615.518016699798</v>
      </c>
      <c r="C6" s="6"/>
      <c r="D6" s="10">
        <f>B17*D4</f>
        <v>520412189.19493961</v>
      </c>
      <c r="E6" s="6"/>
      <c r="F6" s="8">
        <v>2</v>
      </c>
      <c r="G6" s="12" t="s">
        <v>22</v>
      </c>
      <c r="H6" s="13">
        <f>50000*6</f>
        <v>300000</v>
      </c>
      <c r="I6" s="6"/>
      <c r="J6" s="8">
        <v>2</v>
      </c>
      <c r="K6" s="7" t="s">
        <v>36</v>
      </c>
      <c r="L6" s="14">
        <f>300000*12</f>
        <v>3600000</v>
      </c>
    </row>
    <row r="7" spans="1:12" x14ac:dyDescent="0.25">
      <c r="A7" s="8" t="s">
        <v>4</v>
      </c>
      <c r="B7" s="11">
        <v>3615.1747987833915</v>
      </c>
      <c r="C7" s="6"/>
      <c r="D7" s="6"/>
      <c r="E7" s="6"/>
      <c r="F7" s="8">
        <v>3</v>
      </c>
      <c r="G7" s="12" t="s">
        <v>23</v>
      </c>
      <c r="H7" s="13">
        <v>1500000</v>
      </c>
      <c r="I7" s="6"/>
      <c r="J7" s="8">
        <v>3</v>
      </c>
      <c r="K7" s="7" t="s">
        <v>38</v>
      </c>
      <c r="L7" s="14">
        <v>12000000</v>
      </c>
    </row>
    <row r="8" spans="1:12" x14ac:dyDescent="0.25">
      <c r="A8" s="8" t="s">
        <v>5</v>
      </c>
      <c r="B8" s="11">
        <v>3614.8315808669854</v>
      </c>
      <c r="C8" s="6"/>
      <c r="D8" s="6"/>
      <c r="E8" s="6"/>
      <c r="F8" s="8" t="s">
        <v>24</v>
      </c>
      <c r="G8" s="8"/>
      <c r="H8" s="13">
        <f>SUM(H5:H7)</f>
        <v>2100000</v>
      </c>
      <c r="I8" s="6"/>
      <c r="J8" s="9" t="s">
        <v>24</v>
      </c>
      <c r="K8" s="9"/>
      <c r="L8" s="14">
        <f>SUM(L5:L7)</f>
        <v>53400000</v>
      </c>
    </row>
    <row r="9" spans="1:12" x14ac:dyDescent="0.25">
      <c r="A9" s="8" t="s">
        <v>6</v>
      </c>
      <c r="B9" s="11">
        <v>3614.4883629505789</v>
      </c>
      <c r="C9" s="6"/>
      <c r="D9" s="6"/>
      <c r="E9" s="6"/>
      <c r="F9" s="6"/>
      <c r="G9" s="6"/>
      <c r="H9" s="6"/>
      <c r="I9" s="6"/>
      <c r="J9" s="6"/>
      <c r="K9" s="6"/>
      <c r="L9" s="6"/>
    </row>
    <row r="10" spans="1:12" x14ac:dyDescent="0.25">
      <c r="A10" s="8" t="s">
        <v>7</v>
      </c>
      <c r="B10" s="11">
        <v>3614.1451450341729</v>
      </c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1:12" x14ac:dyDescent="0.25">
      <c r="A11" s="8" t="s">
        <v>8</v>
      </c>
      <c r="B11" s="11">
        <v>3613.8019271177664</v>
      </c>
      <c r="C11" s="6"/>
      <c r="D11" s="6"/>
      <c r="E11" s="6"/>
      <c r="F11" s="28" t="s">
        <v>40</v>
      </c>
      <c r="G11" s="28"/>
      <c r="H11" s="6"/>
      <c r="I11" s="6"/>
      <c r="J11" s="6"/>
      <c r="K11" s="6"/>
      <c r="L11" s="6"/>
    </row>
    <row r="12" spans="1:12" x14ac:dyDescent="0.25">
      <c r="A12" s="8" t="s">
        <v>9</v>
      </c>
      <c r="B12" s="11">
        <v>3613.4587092013599</v>
      </c>
      <c r="C12" s="6"/>
      <c r="D12" s="6"/>
      <c r="E12" s="6"/>
      <c r="F12" s="7" t="s">
        <v>41</v>
      </c>
      <c r="G12" s="15">
        <f>B17</f>
        <v>43367.682432911635</v>
      </c>
      <c r="H12" s="6"/>
      <c r="I12" s="6"/>
      <c r="J12" s="6"/>
      <c r="K12" s="6"/>
      <c r="L12" s="6"/>
    </row>
    <row r="13" spans="1:12" x14ac:dyDescent="0.25">
      <c r="A13" s="8" t="s">
        <v>10</v>
      </c>
      <c r="B13" s="11">
        <v>3613.1154912849538</v>
      </c>
      <c r="C13" s="6"/>
      <c r="D13" s="6"/>
      <c r="E13" s="6"/>
      <c r="F13" s="7" t="s">
        <v>42</v>
      </c>
      <c r="G13" s="14">
        <f>H8/6</f>
        <v>350000</v>
      </c>
      <c r="H13" s="6"/>
      <c r="I13" s="6"/>
      <c r="J13" s="6"/>
      <c r="K13" s="6"/>
      <c r="L13" s="6"/>
    </row>
    <row r="14" spans="1:12" x14ac:dyDescent="0.25">
      <c r="A14" s="8" t="s">
        <v>11</v>
      </c>
      <c r="B14" s="11">
        <v>3612.7722733685473</v>
      </c>
      <c r="C14" s="6"/>
      <c r="D14" s="6"/>
      <c r="E14" s="6"/>
      <c r="F14" s="7" t="s">
        <v>43</v>
      </c>
      <c r="G14" s="14">
        <f>L8/Sheet2!C10</f>
        <v>202.77651279088474</v>
      </c>
      <c r="H14" s="6"/>
      <c r="I14" s="6"/>
      <c r="J14" s="6"/>
      <c r="K14" s="6"/>
      <c r="L14" s="6"/>
    </row>
    <row r="15" spans="1:12" x14ac:dyDescent="0.25">
      <c r="A15" s="8" t="s">
        <v>12</v>
      </c>
      <c r="B15" s="11">
        <v>3612.4290554521413</v>
      </c>
      <c r="C15" s="6"/>
      <c r="D15" s="6"/>
      <c r="E15" s="6"/>
      <c r="F15" s="7" t="s">
        <v>25</v>
      </c>
      <c r="G15" s="16">
        <f>SQRT(2*G12*G13/G14)</f>
        <v>12235.544532032734</v>
      </c>
      <c r="H15" s="6"/>
      <c r="I15" s="6"/>
      <c r="J15" s="6"/>
      <c r="K15" s="6"/>
      <c r="L15" s="6"/>
    </row>
    <row r="16" spans="1:12" x14ac:dyDescent="0.25">
      <c r="A16" s="8" t="s">
        <v>13</v>
      </c>
      <c r="B16" s="11">
        <v>3612.0858375357348</v>
      </c>
      <c r="C16" s="6"/>
      <c r="D16" s="6"/>
      <c r="E16" s="6"/>
      <c r="F16" s="6"/>
      <c r="G16" s="6"/>
      <c r="H16" s="6"/>
      <c r="I16" s="6"/>
      <c r="J16" s="6"/>
      <c r="K16" s="6"/>
      <c r="L16" s="6"/>
    </row>
    <row r="17" spans="1:12" x14ac:dyDescent="0.25">
      <c r="A17" s="8" t="s">
        <v>15</v>
      </c>
      <c r="B17" s="11">
        <f>SUM(B5:B16)</f>
        <v>43367.682432911635</v>
      </c>
      <c r="C17" s="6"/>
      <c r="D17" s="6"/>
      <c r="E17" s="6"/>
      <c r="F17" s="28" t="s">
        <v>44</v>
      </c>
      <c r="G17" s="29"/>
      <c r="H17" s="16">
        <f>B17/G15</f>
        <v>3.5444015032902509</v>
      </c>
      <c r="I17" s="6"/>
      <c r="J17" s="6"/>
      <c r="K17" s="6"/>
      <c r="L17" s="6"/>
    </row>
    <row r="18" spans="1:12" x14ac:dyDescent="0.25">
      <c r="H18" s="1">
        <f>G15*3</f>
        <v>36706.633596098203</v>
      </c>
    </row>
    <row r="19" spans="1:12" x14ac:dyDescent="0.25">
      <c r="H19" s="4">
        <f>B17-H18</f>
        <v>6661.048836813432</v>
      </c>
    </row>
  </sheetData>
  <mergeCells count="5">
    <mergeCell ref="B3:B4"/>
    <mergeCell ref="F3:H3"/>
    <mergeCell ref="J3:L3"/>
    <mergeCell ref="F11:G11"/>
    <mergeCell ref="F17:G1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525C57-D78E-47FE-A8D2-7A2D2965C67C}">
  <dimension ref="A4:L20"/>
  <sheetViews>
    <sheetView topLeftCell="E1" workbookViewId="0">
      <selection activeCell="H18" sqref="H18:H20"/>
    </sheetView>
  </sheetViews>
  <sheetFormatPr defaultRowHeight="15" x14ac:dyDescent="0.25"/>
  <cols>
    <col min="1" max="1" width="13.42578125" bestFit="1" customWidth="1"/>
    <col min="2" max="2" width="18.85546875" bestFit="1" customWidth="1"/>
    <col min="4" max="4" width="16.7109375" bestFit="1" customWidth="1"/>
    <col min="7" max="7" width="17" bestFit="1" customWidth="1"/>
    <col min="8" max="8" width="13.140625" bestFit="1" customWidth="1"/>
    <col min="11" max="11" width="19.28515625" bestFit="1" customWidth="1"/>
    <col min="12" max="12" width="14.140625" bestFit="1" customWidth="1"/>
  </cols>
  <sheetData>
    <row r="4" spans="1:12" x14ac:dyDescent="0.25">
      <c r="A4" s="5" t="s">
        <v>0</v>
      </c>
      <c r="B4" s="30" t="s">
        <v>14</v>
      </c>
      <c r="C4" s="6"/>
      <c r="D4" s="7" t="s">
        <v>16</v>
      </c>
      <c r="E4" s="6"/>
      <c r="F4" s="31" t="s">
        <v>45</v>
      </c>
      <c r="G4" s="31"/>
      <c r="H4" s="31"/>
      <c r="I4" s="6"/>
      <c r="J4" s="28" t="s">
        <v>37</v>
      </c>
      <c r="K4" s="28"/>
      <c r="L4" s="28"/>
    </row>
    <row r="5" spans="1:12" x14ac:dyDescent="0.25">
      <c r="A5" s="5" t="s">
        <v>1</v>
      </c>
      <c r="B5" s="30"/>
      <c r="C5" s="6"/>
      <c r="D5" s="10">
        <f>'[1]Nama Produk'!$D$11</f>
        <v>25000</v>
      </c>
      <c r="E5" s="6"/>
      <c r="F5" s="8" t="s">
        <v>18</v>
      </c>
      <c r="G5" s="8" t="s">
        <v>19</v>
      </c>
      <c r="H5" s="8" t="s">
        <v>20</v>
      </c>
      <c r="I5" s="6"/>
      <c r="J5" s="8" t="s">
        <v>18</v>
      </c>
      <c r="K5" s="8" t="s">
        <v>19</v>
      </c>
      <c r="L5" s="8" t="s">
        <v>20</v>
      </c>
    </row>
    <row r="6" spans="1:12" x14ac:dyDescent="0.25">
      <c r="A6" s="8" t="s">
        <v>2</v>
      </c>
      <c r="B6" s="11">
        <v>2473.6451273588727</v>
      </c>
      <c r="C6" s="6"/>
      <c r="D6" s="7" t="s">
        <v>17</v>
      </c>
      <c r="E6" s="6"/>
      <c r="F6" s="8">
        <v>1</v>
      </c>
      <c r="G6" s="12" t="s">
        <v>21</v>
      </c>
      <c r="H6" s="13">
        <f>50000*6</f>
        <v>300000</v>
      </c>
      <c r="I6" s="6"/>
      <c r="J6" s="8">
        <v>1</v>
      </c>
      <c r="K6" s="7" t="s">
        <v>35</v>
      </c>
      <c r="L6" s="14">
        <f>3150000*12</f>
        <v>37800000</v>
      </c>
    </row>
    <row r="7" spans="1:12" x14ac:dyDescent="0.25">
      <c r="A7" s="8" t="s">
        <v>3</v>
      </c>
      <c r="B7" s="11">
        <v>2469.3845074623564</v>
      </c>
      <c r="C7" s="6"/>
      <c r="D7" s="10">
        <f>B18*D5</f>
        <v>735063515.37840986</v>
      </c>
      <c r="E7" s="6"/>
      <c r="F7" s="8">
        <v>2</v>
      </c>
      <c r="G7" s="12" t="s">
        <v>22</v>
      </c>
      <c r="H7" s="13">
        <f>50000*6</f>
        <v>300000</v>
      </c>
      <c r="I7" s="6"/>
      <c r="J7" s="8">
        <v>2</v>
      </c>
      <c r="K7" s="7" t="s">
        <v>46</v>
      </c>
      <c r="L7" s="14">
        <f>300000*12</f>
        <v>3600000</v>
      </c>
    </row>
    <row r="8" spans="1:12" x14ac:dyDescent="0.25">
      <c r="A8" s="8" t="s">
        <v>4</v>
      </c>
      <c r="B8" s="11">
        <v>2465.1238875658401</v>
      </c>
      <c r="C8" s="6"/>
      <c r="D8" s="6"/>
      <c r="E8" s="6"/>
      <c r="F8" s="8">
        <v>3</v>
      </c>
      <c r="G8" s="12" t="s">
        <v>23</v>
      </c>
      <c r="H8" s="13">
        <v>1500000</v>
      </c>
      <c r="I8" s="6"/>
      <c r="J8" s="8">
        <v>3</v>
      </c>
      <c r="K8" s="7" t="s">
        <v>38</v>
      </c>
      <c r="L8" s="14">
        <v>12000000</v>
      </c>
    </row>
    <row r="9" spans="1:12" x14ac:dyDescent="0.25">
      <c r="A9" s="8" t="s">
        <v>5</v>
      </c>
      <c r="B9" s="11">
        <v>2460.8632676693237</v>
      </c>
      <c r="C9" s="6"/>
      <c r="D9" s="6"/>
      <c r="E9" s="6"/>
      <c r="F9" s="8" t="s">
        <v>24</v>
      </c>
      <c r="G9" s="8"/>
      <c r="H9" s="13">
        <f>SUM(H6:H8)</f>
        <v>2100000</v>
      </c>
      <c r="I9" s="6"/>
      <c r="J9" s="9" t="s">
        <v>24</v>
      </c>
      <c r="K9" s="9"/>
      <c r="L9" s="14">
        <f>SUM(L6:L8)</f>
        <v>53400000</v>
      </c>
    </row>
    <row r="10" spans="1:12" x14ac:dyDescent="0.25">
      <c r="A10" s="8" t="s">
        <v>6</v>
      </c>
      <c r="B10" s="11">
        <v>2456.6026477728078</v>
      </c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1:12" x14ac:dyDescent="0.25">
      <c r="A11" s="8" t="s">
        <v>7</v>
      </c>
      <c r="B11" s="11">
        <v>2452.3420278762915</v>
      </c>
      <c r="C11" s="6"/>
      <c r="D11" s="6"/>
      <c r="E11" s="6"/>
      <c r="F11" s="6"/>
      <c r="G11" s="6"/>
      <c r="H11" s="6"/>
      <c r="I11" s="6"/>
      <c r="J11" s="6"/>
      <c r="K11" s="6"/>
      <c r="L11" s="6"/>
    </row>
    <row r="12" spans="1:12" x14ac:dyDescent="0.25">
      <c r="A12" s="8" t="s">
        <v>8</v>
      </c>
      <c r="B12" s="11">
        <v>2448.0814079797751</v>
      </c>
      <c r="C12" s="6"/>
      <c r="D12" s="6"/>
      <c r="E12" s="6"/>
      <c r="F12" s="28" t="s">
        <v>40</v>
      </c>
      <c r="G12" s="28"/>
      <c r="H12" s="6"/>
      <c r="I12" s="6"/>
      <c r="J12" s="6"/>
      <c r="K12" s="6"/>
      <c r="L12" s="6"/>
    </row>
    <row r="13" spans="1:12" x14ac:dyDescent="0.25">
      <c r="A13" s="8" t="s">
        <v>9</v>
      </c>
      <c r="B13" s="11">
        <v>2443.8207880832588</v>
      </c>
      <c r="C13" s="6"/>
      <c r="D13" s="6"/>
      <c r="E13" s="6"/>
      <c r="F13" s="7" t="s">
        <v>41</v>
      </c>
      <c r="G13" s="15">
        <f>B18</f>
        <v>29402.540615136397</v>
      </c>
      <c r="H13" s="6"/>
      <c r="I13" s="6"/>
      <c r="J13" s="6"/>
      <c r="K13" s="6"/>
      <c r="L13" s="6"/>
    </row>
    <row r="14" spans="1:12" x14ac:dyDescent="0.25">
      <c r="A14" s="8" t="s">
        <v>10</v>
      </c>
      <c r="B14" s="11">
        <v>2439.5601681867424</v>
      </c>
      <c r="C14" s="6"/>
      <c r="D14" s="6"/>
      <c r="E14" s="6"/>
      <c r="F14" s="7" t="s">
        <v>42</v>
      </c>
      <c r="G14" s="14">
        <f>H9/6</f>
        <v>350000</v>
      </c>
      <c r="H14" s="6"/>
      <c r="I14" s="6"/>
      <c r="J14" s="6"/>
      <c r="K14" s="6"/>
      <c r="L14" s="6"/>
    </row>
    <row r="15" spans="1:12" x14ac:dyDescent="0.25">
      <c r="A15" s="8" t="s">
        <v>11</v>
      </c>
      <c r="B15" s="11">
        <v>2435.2995482902261</v>
      </c>
      <c r="C15" s="6"/>
      <c r="D15" s="6"/>
      <c r="E15" s="6"/>
      <c r="F15" s="7" t="s">
        <v>43</v>
      </c>
      <c r="G15" s="14">
        <f>L9/Sheet2!C10</f>
        <v>202.77651279088474</v>
      </c>
      <c r="H15" s="6"/>
      <c r="I15" s="6"/>
      <c r="J15" s="6"/>
      <c r="K15" s="6"/>
      <c r="L15" s="6"/>
    </row>
    <row r="16" spans="1:12" x14ac:dyDescent="0.25">
      <c r="A16" s="8" t="s">
        <v>12</v>
      </c>
      <c r="B16" s="11">
        <v>2431.0389283937097</v>
      </c>
      <c r="C16" s="6"/>
      <c r="D16" s="6"/>
      <c r="E16" s="6"/>
      <c r="F16" s="7" t="s">
        <v>25</v>
      </c>
      <c r="G16" s="16">
        <f>SQRT(2*G13*G14/G15)</f>
        <v>10074.711632945107</v>
      </c>
      <c r="H16" s="6"/>
      <c r="I16" s="6"/>
      <c r="J16" s="6"/>
      <c r="K16" s="6"/>
      <c r="L16" s="6"/>
    </row>
    <row r="17" spans="1:12" x14ac:dyDescent="0.25">
      <c r="A17" s="8" t="s">
        <v>13</v>
      </c>
      <c r="B17" s="11">
        <v>2426.7783084971934</v>
      </c>
      <c r="C17" s="6"/>
      <c r="D17" s="6"/>
      <c r="E17" s="6"/>
      <c r="F17" s="6"/>
      <c r="G17" s="6"/>
      <c r="H17" s="6"/>
      <c r="I17" s="6"/>
      <c r="J17" s="6"/>
      <c r="K17" s="6"/>
      <c r="L17" s="6"/>
    </row>
    <row r="18" spans="1:12" x14ac:dyDescent="0.25">
      <c r="A18" s="8" t="s">
        <v>15</v>
      </c>
      <c r="B18" s="11">
        <f>SUM(B6:B17)</f>
        <v>29402.540615136397</v>
      </c>
      <c r="C18" s="6"/>
      <c r="D18" s="6"/>
      <c r="E18" s="6"/>
      <c r="F18" s="28" t="s">
        <v>44</v>
      </c>
      <c r="G18" s="29"/>
      <c r="H18" s="16">
        <f>B18/G16</f>
        <v>2.9184498461462414</v>
      </c>
      <c r="I18" s="6"/>
      <c r="J18" s="6"/>
      <c r="K18" s="6"/>
      <c r="L18" s="6"/>
    </row>
    <row r="19" spans="1:12" x14ac:dyDescent="0.25">
      <c r="H19" s="1">
        <f>G16*2</f>
        <v>20149.423265890215</v>
      </c>
    </row>
    <row r="20" spans="1:12" x14ac:dyDescent="0.25">
      <c r="H20" s="4">
        <f>B18-H19</f>
        <v>9253.1173492461821</v>
      </c>
    </row>
  </sheetData>
  <mergeCells count="5">
    <mergeCell ref="B4:B5"/>
    <mergeCell ref="F4:H4"/>
    <mergeCell ref="J4:L4"/>
    <mergeCell ref="F12:G12"/>
    <mergeCell ref="F18:G1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E0C75-5C22-4EA8-9718-FCDFC4F0E4B7}">
  <dimension ref="A4:L20"/>
  <sheetViews>
    <sheetView topLeftCell="F1" workbookViewId="0">
      <selection activeCell="H18" sqref="H18:H20"/>
    </sheetView>
  </sheetViews>
  <sheetFormatPr defaultRowHeight="15" x14ac:dyDescent="0.25"/>
  <cols>
    <col min="1" max="1" width="13.42578125" bestFit="1" customWidth="1"/>
    <col min="2" max="2" width="18.85546875" bestFit="1" customWidth="1"/>
    <col min="4" max="4" width="15.140625" bestFit="1" customWidth="1"/>
    <col min="7" max="7" width="17" bestFit="1" customWidth="1"/>
    <col min="8" max="8" width="13.140625" bestFit="1" customWidth="1"/>
    <col min="11" max="11" width="19.28515625" bestFit="1" customWidth="1"/>
    <col min="12" max="12" width="14.140625" bestFit="1" customWidth="1"/>
  </cols>
  <sheetData>
    <row r="4" spans="1:12" x14ac:dyDescent="0.25">
      <c r="A4" s="5" t="s">
        <v>0</v>
      </c>
      <c r="B4" s="30" t="s">
        <v>14</v>
      </c>
      <c r="C4" s="6"/>
      <c r="D4" s="7" t="s">
        <v>16</v>
      </c>
      <c r="E4" s="6"/>
      <c r="F4" s="31" t="s">
        <v>45</v>
      </c>
      <c r="G4" s="31"/>
      <c r="H4" s="31"/>
      <c r="I4" s="6"/>
      <c r="J4" s="28" t="s">
        <v>37</v>
      </c>
      <c r="K4" s="28"/>
      <c r="L4" s="28"/>
    </row>
    <row r="5" spans="1:12" x14ac:dyDescent="0.25">
      <c r="A5" s="5" t="s">
        <v>1</v>
      </c>
      <c r="B5" s="30"/>
      <c r="C5" s="6"/>
      <c r="D5" s="10">
        <f>'[1]Nama Produk'!$D$12</f>
        <v>15000</v>
      </c>
      <c r="E5" s="6"/>
      <c r="F5" s="8" t="s">
        <v>18</v>
      </c>
      <c r="G5" s="8" t="s">
        <v>19</v>
      </c>
      <c r="H5" s="8" t="s">
        <v>20</v>
      </c>
      <c r="I5" s="6"/>
      <c r="J5" s="8" t="s">
        <v>18</v>
      </c>
      <c r="K5" s="8" t="s">
        <v>19</v>
      </c>
      <c r="L5" s="8" t="s">
        <v>20</v>
      </c>
    </row>
    <row r="6" spans="1:12" x14ac:dyDescent="0.25">
      <c r="A6" s="8" t="s">
        <v>2</v>
      </c>
      <c r="B6" s="11">
        <v>3390.7334469853213</v>
      </c>
      <c r="C6" s="6"/>
      <c r="D6" s="7" t="s">
        <v>17</v>
      </c>
      <c r="E6" s="6"/>
      <c r="F6" s="8">
        <v>1</v>
      </c>
      <c r="G6" s="12" t="s">
        <v>21</v>
      </c>
      <c r="H6" s="13">
        <f>50000*6</f>
        <v>300000</v>
      </c>
      <c r="I6" s="6"/>
      <c r="J6" s="8">
        <v>1</v>
      </c>
      <c r="K6" s="7" t="s">
        <v>35</v>
      </c>
      <c r="L6" s="14">
        <f>3150000*12</f>
        <v>37800000</v>
      </c>
    </row>
    <row r="7" spans="1:12" x14ac:dyDescent="0.25">
      <c r="A7" s="8" t="s">
        <v>3</v>
      </c>
      <c r="B7" s="11">
        <v>3393.0478879059024</v>
      </c>
      <c r="C7" s="6"/>
      <c r="D7" s="10">
        <f>B18*D5</f>
        <v>612623316.96873319</v>
      </c>
      <c r="E7" s="6"/>
      <c r="F7" s="8">
        <v>2</v>
      </c>
      <c r="G7" s="12" t="s">
        <v>22</v>
      </c>
      <c r="H7" s="13">
        <f>50000*6</f>
        <v>300000</v>
      </c>
      <c r="I7" s="6"/>
      <c r="J7" s="8">
        <v>2</v>
      </c>
      <c r="K7" s="7" t="s">
        <v>46</v>
      </c>
      <c r="L7" s="14">
        <f>300000*12</f>
        <v>3600000</v>
      </c>
    </row>
    <row r="8" spans="1:12" x14ac:dyDescent="0.25">
      <c r="A8" s="8" t="s">
        <v>4</v>
      </c>
      <c r="B8" s="11">
        <v>3395.3623288264835</v>
      </c>
      <c r="C8" s="6"/>
      <c r="D8" s="6"/>
      <c r="E8" s="6"/>
      <c r="F8" s="8">
        <v>3</v>
      </c>
      <c r="G8" s="12" t="s">
        <v>23</v>
      </c>
      <c r="H8" s="13">
        <v>1500000</v>
      </c>
      <c r="I8" s="6"/>
      <c r="J8" s="8">
        <v>3</v>
      </c>
      <c r="K8" s="7" t="s">
        <v>38</v>
      </c>
      <c r="L8" s="14">
        <v>12000000</v>
      </c>
    </row>
    <row r="9" spans="1:12" x14ac:dyDescent="0.25">
      <c r="A9" s="8" t="s">
        <v>5</v>
      </c>
      <c r="B9" s="11">
        <v>3397.6767697470646</v>
      </c>
      <c r="C9" s="6"/>
      <c r="D9" s="6"/>
      <c r="E9" s="6"/>
      <c r="F9" s="8" t="s">
        <v>24</v>
      </c>
      <c r="G9" s="8"/>
      <c r="H9" s="13">
        <f>SUM(H6:H8)</f>
        <v>2100000</v>
      </c>
      <c r="I9" s="6"/>
      <c r="J9" s="9" t="s">
        <v>24</v>
      </c>
      <c r="K9" s="9"/>
      <c r="L9" s="14">
        <f>SUM(L6:L8)</f>
        <v>53400000</v>
      </c>
    </row>
    <row r="10" spans="1:12" x14ac:dyDescent="0.25">
      <c r="A10" s="8" t="s">
        <v>6</v>
      </c>
      <c r="B10" s="11">
        <v>3399.9912106676456</v>
      </c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1:12" x14ac:dyDescent="0.25">
      <c r="A11" s="8" t="s">
        <v>7</v>
      </c>
      <c r="B11" s="11">
        <v>3402.3056515882267</v>
      </c>
      <c r="C11" s="6"/>
      <c r="D11" s="6"/>
      <c r="E11" s="6"/>
      <c r="F11" s="6"/>
      <c r="G11" s="6"/>
      <c r="H11" s="6"/>
      <c r="I11" s="6"/>
      <c r="J11" s="6"/>
      <c r="K11" s="6"/>
      <c r="L11" s="6"/>
    </row>
    <row r="12" spans="1:12" x14ac:dyDescent="0.25">
      <c r="A12" s="8" t="s">
        <v>8</v>
      </c>
      <c r="B12" s="11">
        <v>3404.6200925088078</v>
      </c>
      <c r="C12" s="6"/>
      <c r="D12" s="6"/>
      <c r="E12" s="6"/>
      <c r="F12" s="28" t="s">
        <v>40</v>
      </c>
      <c r="G12" s="28"/>
      <c r="H12" s="6"/>
      <c r="I12" s="6"/>
      <c r="J12" s="6"/>
      <c r="K12" s="6"/>
      <c r="L12" s="6"/>
    </row>
    <row r="13" spans="1:12" x14ac:dyDescent="0.25">
      <c r="A13" s="8" t="s">
        <v>9</v>
      </c>
      <c r="B13" s="11">
        <v>3406.9345334293889</v>
      </c>
      <c r="C13" s="6"/>
      <c r="D13" s="6"/>
      <c r="E13" s="6"/>
      <c r="F13" s="7" t="s">
        <v>41</v>
      </c>
      <c r="G13" s="15">
        <f>B18</f>
        <v>40841.554464582216</v>
      </c>
      <c r="H13" s="6"/>
      <c r="I13" s="6"/>
      <c r="J13" s="6"/>
      <c r="K13" s="6"/>
      <c r="L13" s="6"/>
    </row>
    <row r="14" spans="1:12" x14ac:dyDescent="0.25">
      <c r="A14" s="8" t="s">
        <v>10</v>
      </c>
      <c r="B14" s="11">
        <v>3409.24897434997</v>
      </c>
      <c r="C14" s="6"/>
      <c r="D14" s="6"/>
      <c r="E14" s="6"/>
      <c r="F14" s="7" t="s">
        <v>42</v>
      </c>
      <c r="G14" s="14">
        <f>H9/6</f>
        <v>350000</v>
      </c>
      <c r="H14" s="6"/>
      <c r="I14" s="6"/>
      <c r="J14" s="6"/>
      <c r="K14" s="6"/>
      <c r="L14" s="6"/>
    </row>
    <row r="15" spans="1:12" x14ac:dyDescent="0.25">
      <c r="A15" s="8" t="s">
        <v>11</v>
      </c>
      <c r="B15" s="11">
        <v>3411.5634152705511</v>
      </c>
      <c r="C15" s="6"/>
      <c r="D15" s="6"/>
      <c r="E15" s="6"/>
      <c r="F15" s="7" t="s">
        <v>43</v>
      </c>
      <c r="G15" s="14">
        <f>L9/Sheet2!C10</f>
        <v>202.77651279088474</v>
      </c>
      <c r="H15" s="6"/>
      <c r="I15" s="6"/>
      <c r="J15" s="6"/>
      <c r="K15" s="6"/>
      <c r="L15" s="6"/>
    </row>
    <row r="16" spans="1:12" x14ac:dyDescent="0.25">
      <c r="A16" s="8" t="s">
        <v>12</v>
      </c>
      <c r="B16" s="11">
        <v>3413.8778561911322</v>
      </c>
      <c r="C16" s="6"/>
      <c r="D16" s="6"/>
      <c r="E16" s="6"/>
      <c r="F16" s="7" t="s">
        <v>25</v>
      </c>
      <c r="G16" s="16">
        <f>SQRT(2*G13*G14/G15)</f>
        <v>11873.843667086008</v>
      </c>
      <c r="H16" s="6"/>
      <c r="I16" s="6"/>
      <c r="J16" s="6"/>
      <c r="K16" s="6"/>
      <c r="L16" s="6"/>
    </row>
    <row r="17" spans="1:12" x14ac:dyDescent="0.25">
      <c r="A17" s="8" t="s">
        <v>13</v>
      </c>
      <c r="B17" s="11">
        <v>3416.1922971117133</v>
      </c>
      <c r="C17" s="6"/>
      <c r="D17" s="6"/>
      <c r="E17" s="6"/>
      <c r="F17" s="6"/>
      <c r="G17" s="6"/>
      <c r="H17" s="6"/>
      <c r="I17" s="6"/>
      <c r="J17" s="6"/>
      <c r="K17" s="6"/>
      <c r="L17" s="6"/>
    </row>
    <row r="18" spans="1:12" x14ac:dyDescent="0.25">
      <c r="A18" s="8" t="s">
        <v>15</v>
      </c>
      <c r="B18" s="11">
        <f>SUM(B6:B17)</f>
        <v>40841.554464582216</v>
      </c>
      <c r="C18" s="6"/>
      <c r="D18" s="6"/>
      <c r="E18" s="6"/>
      <c r="F18" s="28" t="s">
        <v>44</v>
      </c>
      <c r="G18" s="29"/>
      <c r="H18" s="16">
        <f>B18/G16</f>
        <v>3.4396237317654741</v>
      </c>
      <c r="I18" s="6"/>
      <c r="J18" s="6"/>
      <c r="K18" s="6"/>
      <c r="L18" s="6"/>
    </row>
    <row r="19" spans="1:12" x14ac:dyDescent="0.25">
      <c r="H19" s="1">
        <f>G16*3</f>
        <v>35621.531001258023</v>
      </c>
    </row>
    <row r="20" spans="1:12" x14ac:dyDescent="0.25">
      <c r="H20" s="4">
        <f>B18-H19</f>
        <v>5220.0234633241926</v>
      </c>
    </row>
  </sheetData>
  <mergeCells count="5">
    <mergeCell ref="F18:G18"/>
    <mergeCell ref="B4:B5"/>
    <mergeCell ref="F4:H4"/>
    <mergeCell ref="J4:L4"/>
    <mergeCell ref="F12:G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916B6A-EDA6-4DEA-AB95-47B1A16C7D76}">
  <dimension ref="A5:L21"/>
  <sheetViews>
    <sheetView topLeftCell="E1" workbookViewId="0">
      <selection activeCell="H19" sqref="H19:H21"/>
    </sheetView>
  </sheetViews>
  <sheetFormatPr defaultRowHeight="15" x14ac:dyDescent="0.25"/>
  <cols>
    <col min="1" max="1" width="13.42578125" bestFit="1" customWidth="1"/>
    <col min="2" max="2" width="18.85546875" bestFit="1" customWidth="1"/>
    <col min="4" max="4" width="15.140625" bestFit="1" customWidth="1"/>
    <col min="7" max="7" width="17" bestFit="1" customWidth="1"/>
    <col min="8" max="8" width="13.140625" bestFit="1" customWidth="1"/>
    <col min="9" max="9" width="11.42578125" bestFit="1" customWidth="1"/>
    <col min="11" max="11" width="19.28515625" bestFit="1" customWidth="1"/>
    <col min="12" max="12" width="14.140625" bestFit="1" customWidth="1"/>
  </cols>
  <sheetData>
    <row r="5" spans="1:12" x14ac:dyDescent="0.25">
      <c r="A5" s="5" t="s">
        <v>0</v>
      </c>
      <c r="B5" s="30" t="s">
        <v>14</v>
      </c>
      <c r="C5" s="6"/>
      <c r="D5" s="7" t="s">
        <v>16</v>
      </c>
      <c r="E5" s="6"/>
      <c r="F5" s="31" t="s">
        <v>45</v>
      </c>
      <c r="G5" s="31"/>
      <c r="H5" s="31"/>
      <c r="I5" s="6"/>
      <c r="J5" s="28" t="s">
        <v>37</v>
      </c>
      <c r="K5" s="28"/>
      <c r="L5" s="28"/>
    </row>
    <row r="6" spans="1:12" x14ac:dyDescent="0.25">
      <c r="A6" s="5" t="s">
        <v>1</v>
      </c>
      <c r="B6" s="30"/>
      <c r="C6" s="6"/>
      <c r="D6" s="10">
        <f>'[1]Nama Produk'!$D$13</f>
        <v>35000</v>
      </c>
      <c r="E6" s="6"/>
      <c r="F6" s="8" t="s">
        <v>18</v>
      </c>
      <c r="G6" s="8" t="s">
        <v>19</v>
      </c>
      <c r="H6" s="8" t="s">
        <v>20</v>
      </c>
      <c r="I6" s="6"/>
      <c r="J6" s="8" t="s">
        <v>18</v>
      </c>
      <c r="K6" s="8" t="s">
        <v>19</v>
      </c>
      <c r="L6" s="8" t="s">
        <v>20</v>
      </c>
    </row>
    <row r="7" spans="1:12" x14ac:dyDescent="0.25">
      <c r="A7" s="8" t="s">
        <v>2</v>
      </c>
      <c r="B7" s="11">
        <v>1123.06079218744</v>
      </c>
      <c r="C7" s="6"/>
      <c r="D7" s="7" t="s">
        <v>17</v>
      </c>
      <c r="E7" s="6"/>
      <c r="F7" s="8">
        <v>1</v>
      </c>
      <c r="G7" s="12" t="s">
        <v>21</v>
      </c>
      <c r="H7" s="13">
        <f>50000*6</f>
        <v>300000</v>
      </c>
      <c r="I7" s="6"/>
      <c r="J7" s="8">
        <v>1</v>
      </c>
      <c r="K7" s="7" t="s">
        <v>35</v>
      </c>
      <c r="L7" s="14">
        <f>3150000*12</f>
        <v>37800000</v>
      </c>
    </row>
    <row r="8" spans="1:12" x14ac:dyDescent="0.25">
      <c r="A8" s="8" t="s">
        <v>3</v>
      </c>
      <c r="B8" s="11">
        <v>1108.0996600116575</v>
      </c>
      <c r="C8" s="6"/>
      <c r="D8" s="10">
        <f>B19*D6</f>
        <v>437125317.39266706</v>
      </c>
      <c r="E8" s="6"/>
      <c r="F8" s="8">
        <v>2</v>
      </c>
      <c r="G8" s="12" t="s">
        <v>22</v>
      </c>
      <c r="H8" s="13">
        <f>50000*6</f>
        <v>300000</v>
      </c>
      <c r="I8" s="6"/>
      <c r="J8" s="8">
        <v>2</v>
      </c>
      <c r="K8" s="7" t="s">
        <v>46</v>
      </c>
      <c r="L8" s="14">
        <f>300000*12</f>
        <v>3600000</v>
      </c>
    </row>
    <row r="9" spans="1:12" x14ac:dyDescent="0.25">
      <c r="A9" s="8" t="s">
        <v>4</v>
      </c>
      <c r="B9" s="11">
        <v>1093.1385278358748</v>
      </c>
      <c r="C9" s="6"/>
      <c r="D9" s="6"/>
      <c r="E9" s="6"/>
      <c r="F9" s="8">
        <v>3</v>
      </c>
      <c r="G9" s="12" t="s">
        <v>23</v>
      </c>
      <c r="H9" s="13">
        <v>1500000</v>
      </c>
      <c r="I9" s="6"/>
      <c r="J9" s="8">
        <v>3</v>
      </c>
      <c r="K9" s="7" t="s">
        <v>38</v>
      </c>
      <c r="L9" s="14">
        <v>12000000</v>
      </c>
    </row>
    <row r="10" spans="1:12" x14ac:dyDescent="0.25">
      <c r="A10" s="8" t="s">
        <v>5</v>
      </c>
      <c r="B10" s="11">
        <v>1078.1773956600923</v>
      </c>
      <c r="C10" s="6"/>
      <c r="D10" s="6"/>
      <c r="E10" s="6"/>
      <c r="F10" s="8" t="s">
        <v>24</v>
      </c>
      <c r="G10" s="8"/>
      <c r="H10" s="13">
        <f>SUM(H7:H9)</f>
        <v>2100000</v>
      </c>
      <c r="I10" s="6"/>
      <c r="J10" s="9" t="s">
        <v>24</v>
      </c>
      <c r="K10" s="9"/>
      <c r="L10" s="14">
        <f>SUM(L7:L9)</f>
        <v>53400000</v>
      </c>
    </row>
    <row r="11" spans="1:12" x14ac:dyDescent="0.25">
      <c r="A11" s="8" t="s">
        <v>6</v>
      </c>
      <c r="B11" s="11">
        <v>1063.2162634843096</v>
      </c>
      <c r="C11" s="6"/>
      <c r="D11" s="6"/>
      <c r="E11" s="6"/>
      <c r="F11" s="6"/>
      <c r="G11" s="6"/>
      <c r="H11" s="6"/>
      <c r="I11" s="6"/>
      <c r="J11" s="6"/>
      <c r="K11" s="6"/>
      <c r="L11" s="6"/>
    </row>
    <row r="12" spans="1:12" x14ac:dyDescent="0.25">
      <c r="A12" s="8" t="s">
        <v>7</v>
      </c>
      <c r="B12" s="11">
        <v>1048.2551313085271</v>
      </c>
      <c r="C12" s="6"/>
      <c r="D12" s="6"/>
      <c r="E12" s="6"/>
      <c r="F12" s="6"/>
      <c r="G12" s="6"/>
      <c r="H12" s="6"/>
      <c r="I12" s="6"/>
      <c r="J12" s="6"/>
      <c r="K12" s="6"/>
      <c r="L12" s="6"/>
    </row>
    <row r="13" spans="1:12" x14ac:dyDescent="0.25">
      <c r="A13" s="8" t="s">
        <v>8</v>
      </c>
      <c r="B13" s="11">
        <v>1033.2939991327444</v>
      </c>
      <c r="C13" s="6"/>
      <c r="D13" s="6"/>
      <c r="E13" s="6"/>
      <c r="F13" s="28" t="s">
        <v>40</v>
      </c>
      <c r="G13" s="28"/>
      <c r="H13" s="6"/>
      <c r="I13" s="6"/>
      <c r="J13" s="6"/>
      <c r="K13" s="6"/>
      <c r="L13" s="6"/>
    </row>
    <row r="14" spans="1:12" x14ac:dyDescent="0.25">
      <c r="A14" s="8" t="s">
        <v>9</v>
      </c>
      <c r="B14" s="11">
        <v>1018.3328669569619</v>
      </c>
      <c r="C14" s="6"/>
      <c r="D14" s="6"/>
      <c r="E14" s="6"/>
      <c r="F14" s="7" t="s">
        <v>41</v>
      </c>
      <c r="G14" s="15">
        <f>B19</f>
        <v>12489.29478264763</v>
      </c>
      <c r="H14" s="6"/>
      <c r="I14" s="17">
        <f>H10/7</f>
        <v>300000</v>
      </c>
      <c r="J14" s="6"/>
      <c r="K14" s="6"/>
      <c r="L14" s="6"/>
    </row>
    <row r="15" spans="1:12" x14ac:dyDescent="0.25">
      <c r="A15" s="8" t="s">
        <v>10</v>
      </c>
      <c r="B15" s="11">
        <v>1003.3717347811792</v>
      </c>
      <c r="C15" s="6"/>
      <c r="D15" s="6"/>
      <c r="E15" s="6"/>
      <c r="F15" s="7" t="s">
        <v>42</v>
      </c>
      <c r="G15" s="14">
        <f>H10/6</f>
        <v>350000</v>
      </c>
      <c r="H15" s="6"/>
      <c r="I15" s="6"/>
      <c r="J15" s="6"/>
      <c r="K15" s="6"/>
      <c r="L15" s="6"/>
    </row>
    <row r="16" spans="1:12" x14ac:dyDescent="0.25">
      <c r="A16" s="8" t="s">
        <v>11</v>
      </c>
      <c r="B16" s="11">
        <v>988.41060260539666</v>
      </c>
      <c r="C16" s="6"/>
      <c r="D16" s="6"/>
      <c r="E16" s="6"/>
      <c r="F16" s="7" t="s">
        <v>43</v>
      </c>
      <c r="G16" s="14">
        <f>L10/Sheet2!C10</f>
        <v>202.77651279088474</v>
      </c>
      <c r="H16" s="6"/>
      <c r="I16" s="6"/>
      <c r="J16" s="6"/>
      <c r="K16" s="6"/>
      <c r="L16" s="6"/>
    </row>
    <row r="17" spans="1:12" x14ac:dyDescent="0.25">
      <c r="A17" s="8" t="s">
        <v>12</v>
      </c>
      <c r="B17" s="11">
        <v>973.44947042961394</v>
      </c>
      <c r="C17" s="6"/>
      <c r="D17" s="6"/>
      <c r="E17" s="6"/>
      <c r="F17" s="7" t="s">
        <v>25</v>
      </c>
      <c r="G17" s="16">
        <f>SQRT(2*G14*G15/G16)</f>
        <v>6566.125104832623</v>
      </c>
      <c r="H17" s="6"/>
      <c r="I17" s="6"/>
      <c r="J17" s="6"/>
      <c r="K17" s="6"/>
      <c r="L17" s="6"/>
    </row>
    <row r="18" spans="1:12" x14ac:dyDescent="0.25">
      <c r="A18" s="8" t="s">
        <v>13</v>
      </c>
      <c r="B18" s="11">
        <v>958.48833825383133</v>
      </c>
      <c r="C18" s="6"/>
      <c r="D18" s="6"/>
      <c r="E18" s="6"/>
      <c r="F18" s="6"/>
      <c r="G18" s="6"/>
      <c r="H18" s="6"/>
      <c r="I18" s="6"/>
      <c r="J18" s="6"/>
      <c r="K18" s="6"/>
      <c r="L18" s="6"/>
    </row>
    <row r="19" spans="1:12" x14ac:dyDescent="0.25">
      <c r="A19" s="8" t="s">
        <v>15</v>
      </c>
      <c r="B19" s="11">
        <f>SUM(B7:B18)</f>
        <v>12489.29478264763</v>
      </c>
      <c r="C19" s="6"/>
      <c r="D19" s="6"/>
      <c r="E19" s="6"/>
      <c r="F19" s="28" t="s">
        <v>44</v>
      </c>
      <c r="G19" s="29"/>
      <c r="H19" s="16">
        <f>B19/G17</f>
        <v>1.9020799304380593</v>
      </c>
      <c r="I19" s="6"/>
      <c r="J19" s="6"/>
      <c r="K19" s="6"/>
      <c r="L19" s="6"/>
    </row>
    <row r="20" spans="1:12" x14ac:dyDescent="0.25">
      <c r="H20" s="1">
        <f>G17*1</f>
        <v>6566.125104832623</v>
      </c>
    </row>
    <row r="21" spans="1:12" x14ac:dyDescent="0.25">
      <c r="H21" s="4">
        <f>B19-H20</f>
        <v>5923.1696778150072</v>
      </c>
    </row>
  </sheetData>
  <mergeCells count="5">
    <mergeCell ref="B5:B6"/>
    <mergeCell ref="F5:H5"/>
    <mergeCell ref="J5:L5"/>
    <mergeCell ref="F13:G13"/>
    <mergeCell ref="F19:G1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62D9DA-C9C7-4D1A-B919-35B1ABDB56D4}">
  <dimension ref="B5:AB21"/>
  <sheetViews>
    <sheetView tabSelected="1" topLeftCell="E2" workbookViewId="0">
      <selection activeCell="L5" sqref="L5:T12"/>
    </sheetView>
  </sheetViews>
  <sheetFormatPr defaultRowHeight="15" x14ac:dyDescent="0.25"/>
  <cols>
    <col min="2" max="2" width="13.5703125" bestFit="1" customWidth="1"/>
    <col min="3" max="3" width="15.5703125" bestFit="1" customWidth="1"/>
    <col min="12" max="12" width="13.5703125" bestFit="1" customWidth="1"/>
    <col min="13" max="13" width="9.7109375" customWidth="1"/>
    <col min="22" max="22" width="12.5703125" customWidth="1"/>
  </cols>
  <sheetData>
    <row r="5" spans="2:28" ht="15.75" x14ac:dyDescent="0.25">
      <c r="B5" s="32" t="s">
        <v>26</v>
      </c>
      <c r="C5" s="32" t="s">
        <v>47</v>
      </c>
      <c r="D5" s="36" t="s">
        <v>48</v>
      </c>
      <c r="E5" s="37"/>
      <c r="F5" s="37"/>
      <c r="G5" s="37"/>
      <c r="H5" s="38"/>
      <c r="I5" s="34" t="s">
        <v>24</v>
      </c>
      <c r="L5" s="32" t="s">
        <v>26</v>
      </c>
      <c r="M5" s="32" t="s">
        <v>47</v>
      </c>
      <c r="N5" s="36" t="s">
        <v>48</v>
      </c>
      <c r="O5" s="37"/>
      <c r="P5" s="37"/>
      <c r="Q5" s="37"/>
      <c r="R5" s="37"/>
      <c r="S5" s="38"/>
      <c r="T5" s="34" t="s">
        <v>24</v>
      </c>
      <c r="V5" s="39" t="s">
        <v>52</v>
      </c>
      <c r="W5" s="39" t="s">
        <v>26</v>
      </c>
      <c r="X5" s="39"/>
      <c r="Y5" s="39"/>
      <c r="Z5" s="39"/>
      <c r="AA5" s="39"/>
      <c r="AB5" s="39"/>
    </row>
    <row r="6" spans="2:28" ht="31.5" x14ac:dyDescent="0.25">
      <c r="B6" s="33"/>
      <c r="C6" s="33"/>
      <c r="D6" s="20">
        <v>1</v>
      </c>
      <c r="E6" s="20">
        <v>2</v>
      </c>
      <c r="F6" s="20">
        <v>3</v>
      </c>
      <c r="G6" s="20">
        <v>4</v>
      </c>
      <c r="H6" s="21">
        <v>5</v>
      </c>
      <c r="I6" s="35"/>
      <c r="L6" s="33"/>
      <c r="M6" s="33"/>
      <c r="N6" s="20">
        <v>1</v>
      </c>
      <c r="O6" s="20">
        <v>2</v>
      </c>
      <c r="P6" s="20">
        <v>3</v>
      </c>
      <c r="Q6" s="20">
        <v>4</v>
      </c>
      <c r="R6" s="21">
        <v>5</v>
      </c>
      <c r="S6" s="20">
        <v>6</v>
      </c>
      <c r="T6" s="35"/>
      <c r="V6" s="39"/>
      <c r="W6" s="40" t="s">
        <v>53</v>
      </c>
      <c r="X6" s="40" t="s">
        <v>29</v>
      </c>
      <c r="Y6" s="40" t="s">
        <v>30</v>
      </c>
      <c r="Z6" s="40" t="s">
        <v>31</v>
      </c>
      <c r="AA6" s="40" t="s">
        <v>32</v>
      </c>
      <c r="AB6" s="40" t="s">
        <v>33</v>
      </c>
    </row>
    <row r="7" spans="2:28" ht="15.75" x14ac:dyDescent="0.25">
      <c r="B7" s="20" t="s">
        <v>49</v>
      </c>
      <c r="C7" s="20">
        <f>5.31</f>
        <v>5.31</v>
      </c>
      <c r="D7" s="20">
        <f>18345</f>
        <v>18345</v>
      </c>
      <c r="E7" s="20">
        <f>18345</f>
        <v>18345</v>
      </c>
      <c r="F7" s="20">
        <f>18345</f>
        <v>18345</v>
      </c>
      <c r="G7" s="20">
        <f>18345</f>
        <v>18345</v>
      </c>
      <c r="H7" s="22">
        <f>'[2]DRP 3 IN 1'!$O$20</f>
        <v>24109.087203264738</v>
      </c>
      <c r="I7" s="23">
        <f>SUM(D7:H7)</f>
        <v>97489.087203264731</v>
      </c>
      <c r="J7">
        <f>97490</f>
        <v>97490</v>
      </c>
      <c r="L7" s="20" t="s">
        <v>49</v>
      </c>
      <c r="M7" s="20">
        <f>5.31</f>
        <v>5.31</v>
      </c>
      <c r="N7" s="20">
        <f>18345</f>
        <v>18345</v>
      </c>
      <c r="O7" s="20">
        <f>18345</f>
        <v>18345</v>
      </c>
      <c r="P7" s="20">
        <f>18345</f>
        <v>18345</v>
      </c>
      <c r="Q7" s="20">
        <f>18345</f>
        <v>18345</v>
      </c>
      <c r="R7" s="21">
        <f>18345</f>
        <v>18345</v>
      </c>
      <c r="S7" s="21">
        <f>18345</f>
        <v>18345</v>
      </c>
      <c r="T7" s="23">
        <f>SUM(N7:R7)</f>
        <v>91725</v>
      </c>
      <c r="V7" s="41" t="s">
        <v>54</v>
      </c>
      <c r="W7" s="42">
        <v>18345</v>
      </c>
      <c r="X7" s="42">
        <v>11715</v>
      </c>
      <c r="Y7" s="42">
        <v>12236</v>
      </c>
      <c r="Z7" s="42">
        <v>10075</v>
      </c>
      <c r="AA7" s="42">
        <v>11874</v>
      </c>
      <c r="AB7" s="42">
        <v>6566</v>
      </c>
    </row>
    <row r="8" spans="2:28" ht="15.75" x14ac:dyDescent="0.25">
      <c r="B8" s="20" t="s">
        <v>29</v>
      </c>
      <c r="C8" s="20">
        <v>3.39</v>
      </c>
      <c r="D8" s="23">
        <f>'[2]FI 1,5'!$G$12</f>
        <v>11714.572652500683</v>
      </c>
      <c r="E8" s="23">
        <f>'[2]FI 1,5'!$G$12</f>
        <v>11714.572652500683</v>
      </c>
      <c r="F8" s="23">
        <f>'[2]FI 1,5'!$G$12</f>
        <v>11714.572652500683</v>
      </c>
      <c r="G8" s="23">
        <f>'[2]FI 1,5'!$Q$12</f>
        <v>4610</v>
      </c>
      <c r="H8" s="21"/>
      <c r="I8" s="23">
        <f t="shared" ref="I8:I12" si="0">SUM(D8:H8)</f>
        <v>39753.717957502049</v>
      </c>
      <c r="J8">
        <v>39753</v>
      </c>
      <c r="L8" s="20" t="s">
        <v>29</v>
      </c>
      <c r="M8" s="20">
        <v>3.39</v>
      </c>
      <c r="N8" s="23">
        <f>'[2]FI 1,5'!$G$12</f>
        <v>11714.572652500683</v>
      </c>
      <c r="O8" s="23">
        <f>'[2]FI 1,5'!$G$12</f>
        <v>11714.572652500683</v>
      </c>
      <c r="P8" s="23">
        <f>'[2]FI 1,5'!$G$12</f>
        <v>11714.572652500683</v>
      </c>
      <c r="Q8" s="23">
        <f>'[2]FI 1,5'!$G$12</f>
        <v>11714.572652500683</v>
      </c>
      <c r="R8" s="21"/>
      <c r="S8" s="20"/>
      <c r="T8" s="23">
        <f>SUM(N8:R8)</f>
        <v>46858.290610002732</v>
      </c>
      <c r="V8" s="41" t="s">
        <v>55</v>
      </c>
      <c r="W8" s="43"/>
      <c r="X8" s="43"/>
      <c r="Y8" s="43"/>
      <c r="Z8" s="43"/>
      <c r="AA8" s="43"/>
      <c r="AB8" s="43"/>
    </row>
    <row r="9" spans="2:28" ht="15.75" x14ac:dyDescent="0.25">
      <c r="B9" s="20" t="s">
        <v>30</v>
      </c>
      <c r="C9" s="20">
        <f>3.54</f>
        <v>3.54</v>
      </c>
      <c r="D9" s="20">
        <v>12236</v>
      </c>
      <c r="E9" s="20">
        <v>12236</v>
      </c>
      <c r="F9" s="20">
        <v>12236</v>
      </c>
      <c r="G9" s="23">
        <f>'[2]FI 2,5'!$Q$12</f>
        <v>6661.048836813432</v>
      </c>
      <c r="H9" s="21"/>
      <c r="I9" s="23">
        <f t="shared" si="0"/>
        <v>43369.048836813432</v>
      </c>
      <c r="J9">
        <v>43368</v>
      </c>
      <c r="L9" s="20" t="s">
        <v>30</v>
      </c>
      <c r="M9" s="20">
        <f>3.54</f>
        <v>3.54</v>
      </c>
      <c r="N9" s="20">
        <v>12236</v>
      </c>
      <c r="O9" s="20">
        <v>12236</v>
      </c>
      <c r="P9" s="20">
        <v>12236</v>
      </c>
      <c r="Q9" s="20">
        <v>12236</v>
      </c>
      <c r="R9" s="21"/>
      <c r="S9" s="20"/>
      <c r="T9" s="23">
        <f>SUM(N9:R9)</f>
        <v>48944</v>
      </c>
      <c r="V9" s="41" t="s">
        <v>56</v>
      </c>
      <c r="W9" s="42">
        <v>18345</v>
      </c>
      <c r="X9" s="43"/>
      <c r="Y9" s="43"/>
      <c r="Z9" s="43"/>
      <c r="AA9" s="43"/>
      <c r="AB9" s="43"/>
    </row>
    <row r="10" spans="2:28" ht="15.75" x14ac:dyDescent="0.25">
      <c r="B10" s="20" t="s">
        <v>50</v>
      </c>
      <c r="C10" s="20">
        <v>2.92</v>
      </c>
      <c r="D10" s="20">
        <v>10075</v>
      </c>
      <c r="E10" s="20">
        <v>10075</v>
      </c>
      <c r="F10" s="23">
        <f>'[2]FI 5,5'!$O$12</f>
        <v>9253.1173492461821</v>
      </c>
      <c r="G10" s="20"/>
      <c r="H10" s="21"/>
      <c r="I10" s="23">
        <f t="shared" si="0"/>
        <v>29403.117349246182</v>
      </c>
      <c r="L10" s="20" t="s">
        <v>50</v>
      </c>
      <c r="M10" s="20">
        <v>2.92</v>
      </c>
      <c r="N10" s="20">
        <v>10075</v>
      </c>
      <c r="O10" s="20">
        <v>10075</v>
      </c>
      <c r="P10" s="20">
        <v>10075</v>
      </c>
      <c r="Q10" s="20"/>
      <c r="R10" s="21"/>
      <c r="S10" s="20"/>
      <c r="T10" s="23">
        <f>SUM(N10:R10)</f>
        <v>30225</v>
      </c>
      <c r="V10" s="41" t="s">
        <v>57</v>
      </c>
      <c r="W10" s="43"/>
      <c r="X10" s="42">
        <v>11715</v>
      </c>
      <c r="Y10" s="42">
        <v>12236</v>
      </c>
      <c r="Z10" s="42">
        <v>10075</v>
      </c>
      <c r="AA10" s="42">
        <v>11874</v>
      </c>
      <c r="AB10" s="43"/>
    </row>
    <row r="11" spans="2:28" ht="15.75" x14ac:dyDescent="0.25">
      <c r="B11" s="20" t="s">
        <v>32</v>
      </c>
      <c r="C11" s="20">
        <v>3.44</v>
      </c>
      <c r="D11" s="20">
        <v>11874</v>
      </c>
      <c r="E11" s="20">
        <v>11874</v>
      </c>
      <c r="F11" s="20">
        <v>11874</v>
      </c>
      <c r="G11" s="23">
        <f>'[2]FI 3'!$Q$12</f>
        <v>5220.0234633241926</v>
      </c>
      <c r="H11" s="21"/>
      <c r="I11" s="23">
        <f t="shared" si="0"/>
        <v>40842.023463324193</v>
      </c>
      <c r="L11" s="20" t="s">
        <v>32</v>
      </c>
      <c r="M11" s="20">
        <v>3.44</v>
      </c>
      <c r="N11" s="20">
        <v>11874</v>
      </c>
      <c r="O11" s="20">
        <v>11874</v>
      </c>
      <c r="P11" s="20">
        <v>11874</v>
      </c>
      <c r="Q11" s="20">
        <v>11874</v>
      </c>
      <c r="R11" s="21"/>
      <c r="S11" s="20"/>
      <c r="T11" s="23">
        <f>SUM(N11:R11)</f>
        <v>47496</v>
      </c>
      <c r="V11" s="41" t="s">
        <v>58</v>
      </c>
      <c r="W11" s="42">
        <v>18345</v>
      </c>
      <c r="X11" s="43"/>
      <c r="Y11" s="43"/>
      <c r="Z11" s="42"/>
      <c r="AA11" s="43"/>
      <c r="AB11" s="43"/>
    </row>
    <row r="12" spans="2:28" ht="15.75" x14ac:dyDescent="0.25">
      <c r="B12" s="20" t="s">
        <v>33</v>
      </c>
      <c r="C12" s="20">
        <v>1.94</v>
      </c>
      <c r="D12" s="23">
        <f>'[2]FI 9'!$G$12</f>
        <v>6566</v>
      </c>
      <c r="E12" s="23">
        <f>'[2]FI 9'!$N$12</f>
        <v>5923.1696778150072</v>
      </c>
      <c r="F12" s="20"/>
      <c r="G12" s="20"/>
      <c r="H12" s="21"/>
      <c r="I12" s="23">
        <f t="shared" si="0"/>
        <v>12489.169677815007</v>
      </c>
      <c r="L12" s="20" t="s">
        <v>33</v>
      </c>
      <c r="M12" s="20">
        <v>1.94</v>
      </c>
      <c r="N12" s="23">
        <f>'[2]FI 9'!$G$12</f>
        <v>6566</v>
      </c>
      <c r="O12" s="23">
        <f>'[2]FI 9'!$G$12</f>
        <v>6566</v>
      </c>
      <c r="P12" s="20"/>
      <c r="Q12" s="20"/>
      <c r="R12" s="21"/>
      <c r="S12" s="20"/>
      <c r="T12" s="23">
        <f>SUM(N12:R12)</f>
        <v>13132</v>
      </c>
      <c r="V12" s="41" t="s">
        <v>59</v>
      </c>
      <c r="W12" s="43"/>
      <c r="X12" s="43"/>
      <c r="Y12" s="43"/>
      <c r="Z12" s="43"/>
      <c r="AA12" s="43"/>
      <c r="AB12" s="42">
        <v>6566</v>
      </c>
    </row>
    <row r="13" spans="2:28" ht="15.75" x14ac:dyDescent="0.25">
      <c r="B13" s="20"/>
      <c r="C13" s="20"/>
      <c r="D13" s="20"/>
      <c r="E13" s="20"/>
      <c r="F13" s="20"/>
      <c r="G13" s="20"/>
      <c r="H13" s="21"/>
      <c r="I13" s="20"/>
      <c r="L13" s="20"/>
      <c r="M13" s="20"/>
      <c r="N13" s="20"/>
      <c r="O13" s="20"/>
      <c r="P13" s="20"/>
      <c r="Q13" s="20"/>
      <c r="R13" s="21"/>
      <c r="S13" s="1"/>
      <c r="T13" s="20"/>
      <c r="V13" s="41" t="s">
        <v>60</v>
      </c>
      <c r="W13" s="42">
        <v>18345</v>
      </c>
      <c r="X13" s="42">
        <v>11715</v>
      </c>
      <c r="Y13" s="42">
        <v>12236</v>
      </c>
      <c r="Z13" s="43"/>
      <c r="AA13" s="42">
        <v>11874</v>
      </c>
      <c r="AB13" s="43"/>
    </row>
    <row r="14" spans="2:28" ht="15.75" x14ac:dyDescent="0.25">
      <c r="V14" s="41" t="s">
        <v>61</v>
      </c>
      <c r="W14" s="43"/>
      <c r="X14" s="44"/>
      <c r="Y14" s="43"/>
      <c r="Z14" s="42">
        <v>10075</v>
      </c>
      <c r="AA14" s="42"/>
      <c r="AB14" s="42"/>
    </row>
    <row r="15" spans="2:28" ht="16.5" thickBot="1" x14ac:dyDescent="0.3">
      <c r="V15" s="41" t="s">
        <v>62</v>
      </c>
      <c r="W15" s="42">
        <v>18345</v>
      </c>
      <c r="X15" s="43"/>
      <c r="Y15" s="43"/>
      <c r="Z15" s="42"/>
      <c r="AA15" s="43"/>
      <c r="AB15" s="43"/>
    </row>
    <row r="16" spans="2:28" ht="16.5" thickBot="1" x14ac:dyDescent="0.3">
      <c r="C16" s="24" t="s">
        <v>51</v>
      </c>
      <c r="D16" s="25">
        <v>39753</v>
      </c>
      <c r="E16" s="25">
        <v>43368</v>
      </c>
      <c r="F16" s="25">
        <v>29403</v>
      </c>
      <c r="G16" s="25">
        <v>40842</v>
      </c>
      <c r="H16" s="25">
        <v>12489</v>
      </c>
      <c r="V16" s="41" t="s">
        <v>63</v>
      </c>
      <c r="W16" s="44"/>
      <c r="X16" s="42">
        <v>11715</v>
      </c>
      <c r="Y16" s="42">
        <v>12236</v>
      </c>
      <c r="Z16" s="43"/>
      <c r="AA16" s="43"/>
      <c r="AB16" s="43"/>
    </row>
    <row r="17" spans="22:28" ht="15.75" x14ac:dyDescent="0.25">
      <c r="V17" s="41" t="s">
        <v>64</v>
      </c>
      <c r="W17" s="42">
        <v>18345</v>
      </c>
      <c r="X17" s="44"/>
      <c r="Y17" s="42"/>
      <c r="Z17" s="43"/>
      <c r="AA17" s="42">
        <v>11874</v>
      </c>
      <c r="AB17" s="43"/>
    </row>
    <row r="18" spans="22:28" ht="15.75" x14ac:dyDescent="0.25">
      <c r="V18" s="41" t="s">
        <v>65</v>
      </c>
      <c r="W18" s="43"/>
      <c r="X18" s="43"/>
      <c r="Y18" s="43"/>
      <c r="Z18" s="43"/>
      <c r="AA18" s="43"/>
      <c r="AB18" s="43"/>
    </row>
    <row r="19" spans="22:28" ht="31.5" x14ac:dyDescent="0.25">
      <c r="V19" s="40" t="s">
        <v>66</v>
      </c>
      <c r="W19" s="45">
        <f>SUM(W7:W18)</f>
        <v>110070</v>
      </c>
      <c r="X19" s="45">
        <f t="shared" ref="X19:AB19" si="1">SUM(X7:X18)</f>
        <v>46860</v>
      </c>
      <c r="Y19" s="45">
        <f t="shared" si="1"/>
        <v>48944</v>
      </c>
      <c r="Z19" s="45">
        <f t="shared" si="1"/>
        <v>30225</v>
      </c>
      <c r="AA19" s="45">
        <f t="shared" si="1"/>
        <v>47496</v>
      </c>
      <c r="AB19" s="45">
        <f t="shared" si="1"/>
        <v>13132</v>
      </c>
    </row>
    <row r="20" spans="22:28" ht="31.5" customHeight="1" x14ac:dyDescent="0.25">
      <c r="V20" s="39" t="s">
        <v>67</v>
      </c>
      <c r="W20" s="46">
        <v>12061.523219588431</v>
      </c>
      <c r="X20" s="46">
        <v>6190</v>
      </c>
      <c r="Y20" s="46">
        <v>6337</v>
      </c>
      <c r="Z20" s="46">
        <v>1641.134898835322</v>
      </c>
      <c r="AA20" s="46">
        <v>10065.374668344033</v>
      </c>
      <c r="AB20" s="46">
        <v>1620</v>
      </c>
    </row>
    <row r="21" spans="22:28" x14ac:dyDescent="0.25">
      <c r="V21" s="39"/>
      <c r="W21" s="46"/>
      <c r="X21" s="46"/>
      <c r="Y21" s="46"/>
      <c r="Z21" s="46"/>
      <c r="AA21" s="46"/>
      <c r="AB21" s="46"/>
    </row>
  </sheetData>
  <mergeCells count="17">
    <mergeCell ref="W5:AB5"/>
    <mergeCell ref="V20:V21"/>
    <mergeCell ref="W20:W21"/>
    <mergeCell ref="X20:X21"/>
    <mergeCell ref="Y20:Y21"/>
    <mergeCell ref="Z20:Z21"/>
    <mergeCell ref="AA20:AA21"/>
    <mergeCell ref="AB20:AB21"/>
    <mergeCell ref="M5:M6"/>
    <mergeCell ref="T5:T6"/>
    <mergeCell ref="N5:S5"/>
    <mergeCell ref="V5:V6"/>
    <mergeCell ref="B5:B6"/>
    <mergeCell ref="C5:C6"/>
    <mergeCell ref="I5:I6"/>
    <mergeCell ref="D5:H5"/>
    <mergeCell ref="L5:L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Sheet2</vt:lpstr>
      <vt:lpstr>eoq 3 in 1</vt:lpstr>
      <vt:lpstr>eoq fi 1,5 GB</vt:lpstr>
      <vt:lpstr>FI 2,5 GB</vt:lpstr>
      <vt:lpstr>FI 5,5 GB</vt:lpstr>
      <vt:lpstr>FI 3 GB</vt:lpstr>
      <vt:lpstr>FI 9 GB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2023-02-20T15:11:21Z</dcterms:created>
  <dcterms:modified xsi:type="dcterms:W3CDTF">2023-05-08T19:49:31Z</dcterms:modified>
</cp:coreProperties>
</file>